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DieseArbeitsmappe"/>
  <mc:AlternateContent xmlns:mc="http://schemas.openxmlformats.org/markup-compatibility/2006">
    <mc:Choice Requires="x15">
      <x15ac:absPath xmlns:x15ac="http://schemas.microsoft.com/office/spreadsheetml/2010/11/ac" url="K:\07_fachgesellschaften\_nephrologie\01_nephrologische schwerpunktkliniken\05_erhebungsbogen\_in arbeit\"/>
    </mc:Choice>
  </mc:AlternateContent>
  <xr:revisionPtr revIDLastSave="0" documentId="13_ncr:1_{D69EB110-9065-4B14-8CFF-FB25EF785654}" xr6:coauthVersionLast="47" xr6:coauthVersionMax="47" xr10:uidLastSave="{00000000-0000-0000-0000-000000000000}"/>
  <workbookProtection workbookAlgorithmName="SHA-512" workbookHashValue="76B49JPqA/K3itTqPfn+3uWgdt66Bm7EGHBxPEF5j5Q10p8ByOyk19/4S6F+b6gU1h+Ef6174VUMvcR+bgukgA==" workbookSaltValue="TxEOyq1efrWeky7xrGG3bA==" workbookSpinCount="100000" lockStructure="1"/>
  <bookViews>
    <workbookView xWindow="-120" yWindow="-120" windowWidth="29040" windowHeight="15840" xr2:uid="{00000000-000D-0000-FFFF-FFFF00000000}"/>
  </bookViews>
  <sheets>
    <sheet name="Kennzahlenbogen" sheetId="4" r:id="rId1"/>
    <sheet name="Dropdown" sheetId="8" state="hidden" r:id="rId2"/>
    <sheet name="Qualitätsindikatoren" sheetId="6" r:id="rId3"/>
    <sheet name="Daten" sheetId="7" state="hidden" r:id="rId4"/>
  </sheets>
  <definedNames>
    <definedName name="_xlnm.Print_Area" localSheetId="0">Kennzahlenbogen!$B$2:$L$161</definedName>
    <definedName name="_xlnm.Print_Area" localSheetId="2">Qualitätsindikatoren!$A$1:$L$24</definedName>
    <definedName name="_xlnm.Print_Titles" localSheetId="0">Kennzahlenbogen!$18:$18</definedName>
    <definedName name="_xlnm.Print_Titles" localSheetId="2">Qualitätsindikatoren!$15:$15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4" l="1"/>
  <c r="I63" i="4"/>
  <c r="O63" i="4"/>
  <c r="P63" i="4" s="1"/>
  <c r="LV2" i="7"/>
  <c r="D6" i="6"/>
  <c r="I15" i="6"/>
  <c r="B6" i="6"/>
  <c r="C51" i="4"/>
  <c r="E51" i="4"/>
  <c r="G63" i="4" l="1"/>
  <c r="H18" i="4"/>
  <c r="F51" i="4"/>
  <c r="J51" i="4"/>
  <c r="O51" i="4"/>
  <c r="B2" i="6"/>
  <c r="D160" i="4"/>
  <c r="D159" i="4"/>
  <c r="D143" i="4"/>
  <c r="D137" i="4"/>
  <c r="D57" i="4"/>
  <c r="D46" i="4"/>
  <c r="D45" i="4"/>
  <c r="D19" i="4"/>
  <c r="D24" i="4"/>
  <c r="D20" i="4"/>
  <c r="D21" i="4"/>
  <c r="D22" i="4"/>
  <c r="D23" i="4"/>
  <c r="O19" i="4"/>
  <c r="G19" i="4" s="1"/>
  <c r="O20" i="4"/>
  <c r="P20" i="4" s="1"/>
  <c r="O21" i="4"/>
  <c r="P21" i="4" s="1"/>
  <c r="O22" i="4"/>
  <c r="P22" i="4" s="1"/>
  <c r="O23" i="4"/>
  <c r="P23" i="4" s="1"/>
  <c r="O24" i="4"/>
  <c r="P24" i="4" s="1"/>
  <c r="O25" i="4"/>
  <c r="P25" i="4" s="1"/>
  <c r="O26" i="4"/>
  <c r="P26" i="4" s="1"/>
  <c r="O27" i="4"/>
  <c r="P27" i="4" s="1"/>
  <c r="O28" i="4"/>
  <c r="P28" i="4" s="1"/>
  <c r="O29" i="4"/>
  <c r="P29" i="4" s="1"/>
  <c r="O30" i="4"/>
  <c r="P30" i="4" s="1"/>
  <c r="O31" i="4"/>
  <c r="P31" i="4" s="1"/>
  <c r="O32" i="4"/>
  <c r="P32" i="4" s="1"/>
  <c r="O33" i="4"/>
  <c r="P33" i="4" s="1"/>
  <c r="O34" i="4"/>
  <c r="P34" i="4" s="1"/>
  <c r="O35" i="4"/>
  <c r="P35" i="4" s="1"/>
  <c r="O36" i="4"/>
  <c r="P36" i="4" s="1"/>
  <c r="O37" i="4"/>
  <c r="P37" i="4" s="1"/>
  <c r="O38" i="4"/>
  <c r="P38" i="4" s="1"/>
  <c r="O39" i="4"/>
  <c r="P39" i="4" s="1"/>
  <c r="O40" i="4"/>
  <c r="P40" i="4" s="1"/>
  <c r="O41" i="4"/>
  <c r="P41" i="4" s="1"/>
  <c r="O45" i="4"/>
  <c r="O154" i="4"/>
  <c r="P154" i="4" s="1"/>
  <c r="O155" i="4"/>
  <c r="P155" i="4" s="1"/>
  <c r="O156" i="4"/>
  <c r="P156" i="4" s="1"/>
  <c r="O157" i="4"/>
  <c r="P157" i="4" s="1"/>
  <c r="O158" i="4"/>
  <c r="P158" i="4" s="1"/>
  <c r="O159" i="4"/>
  <c r="P159" i="4" s="1"/>
  <c r="O160" i="4"/>
  <c r="P160" i="4" s="1"/>
  <c r="O161" i="4"/>
  <c r="P161" i="4" s="1"/>
  <c r="O162" i="4"/>
  <c r="O163" i="4"/>
  <c r="O164" i="4"/>
  <c r="O165" i="4"/>
  <c r="O166" i="4"/>
  <c r="O167" i="4"/>
  <c r="O168" i="4"/>
  <c r="O169" i="4"/>
  <c r="O170" i="4"/>
  <c r="O171" i="4"/>
  <c r="O172" i="4"/>
  <c r="O173" i="4"/>
  <c r="O174" i="4"/>
  <c r="O175" i="4"/>
  <c r="O176" i="4"/>
  <c r="O153" i="4"/>
  <c r="P153" i="4" s="1"/>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94" i="4"/>
  <c r="G94" i="4" s="1"/>
  <c r="O95" i="4"/>
  <c r="O96" i="4"/>
  <c r="O97" i="4"/>
  <c r="G97" i="4" s="1"/>
  <c r="O98" i="4"/>
  <c r="O99" i="4"/>
  <c r="O83" i="4"/>
  <c r="P83" i="4" s="1"/>
  <c r="O84" i="4"/>
  <c r="P84" i="4" s="1"/>
  <c r="O85" i="4"/>
  <c r="P85" i="4" s="1"/>
  <c r="O86" i="4"/>
  <c r="P86" i="4" s="1"/>
  <c r="O87" i="4"/>
  <c r="P87" i="4" s="1"/>
  <c r="O88" i="4"/>
  <c r="P88" i="4" s="1"/>
  <c r="O89" i="4"/>
  <c r="P89" i="4" s="1"/>
  <c r="O90" i="4"/>
  <c r="P90" i="4" s="1"/>
  <c r="O91" i="4"/>
  <c r="P91" i="4" s="1"/>
  <c r="O92" i="4"/>
  <c r="P92" i="4" s="1"/>
  <c r="O93" i="4"/>
  <c r="O82" i="4"/>
  <c r="P82" i="4" s="1"/>
  <c r="O81" i="4"/>
  <c r="P81" i="4" s="1"/>
  <c r="O79" i="4"/>
  <c r="P79" i="4" s="1"/>
  <c r="O80" i="4"/>
  <c r="P80" i="4" s="1"/>
  <c r="O78" i="4"/>
  <c r="O77" i="4"/>
  <c r="O75" i="4"/>
  <c r="O73" i="4"/>
  <c r="O71" i="4"/>
  <c r="G71" i="4" s="1"/>
  <c r="O70" i="4"/>
  <c r="O69" i="4"/>
  <c r="O68" i="4"/>
  <c r="O67" i="4"/>
  <c r="O64" i="4"/>
  <c r="O62" i="4"/>
  <c r="O60" i="4"/>
  <c r="O61" i="4"/>
  <c r="O56" i="4"/>
  <c r="G56" i="4" s="1"/>
  <c r="O57" i="4"/>
  <c r="G57" i="4" s="1"/>
  <c r="O58" i="4"/>
  <c r="O59" i="4"/>
  <c r="O49" i="4"/>
  <c r="O50" i="4"/>
  <c r="O52" i="4"/>
  <c r="P52" i="4" s="1"/>
  <c r="O53" i="4"/>
  <c r="O54" i="4"/>
  <c r="O55" i="4"/>
  <c r="B9" i="4"/>
  <c r="B7" i="4"/>
  <c r="O43" i="4"/>
  <c r="O44" i="4"/>
  <c r="O46" i="4"/>
  <c r="O47" i="4"/>
  <c r="O48" i="4"/>
  <c r="O42" i="4"/>
  <c r="P42" i="4" s="1"/>
  <c r="P51" i="4" l="1"/>
  <c r="G51" i="4"/>
  <c r="K51" i="4"/>
  <c r="LU2" i="7"/>
  <c r="P19" i="4"/>
  <c r="G153" i="4"/>
  <c r="G159" i="4"/>
  <c r="G161" i="4"/>
  <c r="G42" i="4"/>
  <c r="J143" i="4" l="1"/>
  <c r="LR2" i="7" s="1"/>
  <c r="J144" i="4"/>
  <c r="K144" i="4" s="1"/>
  <c r="P143" i="4"/>
  <c r="P144" i="4"/>
  <c r="P145" i="4"/>
  <c r="J145" i="4"/>
  <c r="P138" i="4"/>
  <c r="P139" i="4"/>
  <c r="P140" i="4"/>
  <c r="P141" i="4"/>
  <c r="P142" i="4"/>
  <c r="P146" i="4"/>
  <c r="P147" i="4"/>
  <c r="P148" i="4"/>
  <c r="P149" i="4"/>
  <c r="P150" i="4"/>
  <c r="K145" i="4" l="1"/>
  <c r="LT2" i="7"/>
  <c r="LS2" i="7"/>
  <c r="K143" i="4"/>
  <c r="J138" i="4"/>
  <c r="J139" i="4"/>
  <c r="J140" i="4"/>
  <c r="LJ2" i="7" s="1"/>
  <c r="J141" i="4"/>
  <c r="J142" i="4"/>
  <c r="LL2" i="7" s="1"/>
  <c r="J146" i="4"/>
  <c r="LM2" i="7" s="1"/>
  <c r="J147" i="4"/>
  <c r="LN2" i="7" s="1"/>
  <c r="J148" i="4"/>
  <c r="J149" i="4"/>
  <c r="J150" i="4"/>
  <c r="LQ2" i="7" s="1"/>
  <c r="LF2" i="7"/>
  <c r="LC2" i="7"/>
  <c r="KZ2" i="7"/>
  <c r="KW2" i="7"/>
  <c r="KT2" i="7"/>
  <c r="KQ2" i="7"/>
  <c r="KN2" i="7"/>
  <c r="KI2" i="7"/>
  <c r="KF2" i="7"/>
  <c r="JT2" i="7"/>
  <c r="JQ2" i="7"/>
  <c r="JN2" i="7"/>
  <c r="JK2" i="7"/>
  <c r="JH2" i="7"/>
  <c r="JE2" i="7"/>
  <c r="JB2" i="7"/>
  <c r="IY2" i="7"/>
  <c r="IX2" i="7"/>
  <c r="J136" i="4"/>
  <c r="KJ2" i="7" s="1"/>
  <c r="J137" i="4"/>
  <c r="LE2" i="7"/>
  <c r="LB2" i="7"/>
  <c r="KY2" i="7"/>
  <c r="KV2" i="7"/>
  <c r="KS2" i="7"/>
  <c r="KP2" i="7"/>
  <c r="KM2" i="7"/>
  <c r="KL2" i="7"/>
  <c r="P129" i="4"/>
  <c r="P130" i="4"/>
  <c r="P131" i="4"/>
  <c r="P132" i="4"/>
  <c r="P133" i="4"/>
  <c r="P134" i="4"/>
  <c r="P135" i="4"/>
  <c r="J129" i="4"/>
  <c r="K129" i="4" s="1"/>
  <c r="J130" i="4"/>
  <c r="K130" i="4" s="1"/>
  <c r="J131" i="4"/>
  <c r="K131" i="4" s="1"/>
  <c r="J132" i="4"/>
  <c r="K132" i="4" s="1"/>
  <c r="J133" i="4"/>
  <c r="K133" i="4" s="1"/>
  <c r="J134" i="4"/>
  <c r="K134" i="4" s="1"/>
  <c r="J135" i="4"/>
  <c r="K135" i="4" s="1"/>
  <c r="K138" i="4" l="1"/>
  <c r="LH2" i="7"/>
  <c r="K148" i="4"/>
  <c r="LO2" i="7"/>
  <c r="K149" i="4"/>
  <c r="LP2" i="7"/>
  <c r="K150" i="4"/>
  <c r="K147" i="4"/>
  <c r="K146" i="4"/>
  <c r="K142" i="4"/>
  <c r="K141" i="4"/>
  <c r="LK2" i="7"/>
  <c r="K140" i="4"/>
  <c r="K139" i="4"/>
  <c r="LI2" i="7"/>
  <c r="LG2" i="7"/>
  <c r="LD2" i="7"/>
  <c r="LA2" i="7"/>
  <c r="KX2" i="7"/>
  <c r="KU2" i="7"/>
  <c r="KR2" i="7"/>
  <c r="KO2" i="7"/>
  <c r="KK2" i="7"/>
  <c r="KH2" i="7"/>
  <c r="KE2" i="7"/>
  <c r="JS2" i="7"/>
  <c r="JP2" i="7"/>
  <c r="JM2" i="7"/>
  <c r="JJ2" i="7"/>
  <c r="JG2" i="7"/>
  <c r="JD2" i="7"/>
  <c r="JA2" i="7"/>
  <c r="IW2" i="7"/>
  <c r="J160" i="4"/>
  <c r="K160" i="4" s="1"/>
  <c r="P128" i="4"/>
  <c r="P136" i="4"/>
  <c r="P137" i="4"/>
  <c r="J128" i="4"/>
  <c r="K136" i="4"/>
  <c r="K137" i="4"/>
  <c r="J125" i="4"/>
  <c r="J126" i="4"/>
  <c r="J127" i="4"/>
  <c r="P125" i="4"/>
  <c r="P126" i="4"/>
  <c r="P127" i="4"/>
  <c r="J123" i="4"/>
  <c r="J124" i="4"/>
  <c r="P123" i="4"/>
  <c r="P124" i="4"/>
  <c r="P121" i="4"/>
  <c r="P122" i="4"/>
  <c r="J121" i="4"/>
  <c r="J122" i="4"/>
  <c r="JF2" i="7" s="1"/>
  <c r="J120" i="4"/>
  <c r="P120" i="4"/>
  <c r="P60" i="4"/>
  <c r="J60" i="4"/>
  <c r="IT2" i="7"/>
  <c r="IS2" i="7"/>
  <c r="IR2" i="7"/>
  <c r="IQ2" i="7"/>
  <c r="IP2" i="7"/>
  <c r="IO2" i="7"/>
  <c r="IN2" i="7"/>
  <c r="IM2" i="7"/>
  <c r="IL2" i="7"/>
  <c r="IJ2" i="7"/>
  <c r="II2" i="7"/>
  <c r="IF2" i="7"/>
  <c r="IE2" i="7"/>
  <c r="ID2" i="7"/>
  <c r="IC2" i="7"/>
  <c r="IB2" i="7"/>
  <c r="IA2" i="7"/>
  <c r="HZ2" i="7"/>
  <c r="HY2" i="7"/>
  <c r="HX2" i="7"/>
  <c r="HW2" i="7"/>
  <c r="HV2" i="7"/>
  <c r="HU2" i="7"/>
  <c r="HT2" i="7"/>
  <c r="HS2" i="7"/>
  <c r="HR2" i="7"/>
  <c r="HO2" i="7"/>
  <c r="HL2" i="7"/>
  <c r="HI2" i="7"/>
  <c r="HF2" i="7"/>
  <c r="HC2" i="7"/>
  <c r="GZ2" i="7"/>
  <c r="GY2" i="7"/>
  <c r="GX2" i="7"/>
  <c r="GW2" i="7"/>
  <c r="GV2" i="7"/>
  <c r="GU2" i="7"/>
  <c r="GT2" i="7"/>
  <c r="GS2" i="7"/>
  <c r="GR2" i="7"/>
  <c r="GQ2" i="7"/>
  <c r="GP2" i="7"/>
  <c r="GO2" i="7"/>
  <c r="GN2" i="7"/>
  <c r="GM2" i="7"/>
  <c r="GL2" i="7"/>
  <c r="GK2" i="7"/>
  <c r="GJ2" i="7"/>
  <c r="GI2" i="7"/>
  <c r="GH2" i="7"/>
  <c r="GG2" i="7"/>
  <c r="GF2" i="7"/>
  <c r="GE2" i="7"/>
  <c r="GD2" i="7"/>
  <c r="GC2" i="7"/>
  <c r="GB2" i="7"/>
  <c r="GA2" i="7"/>
  <c r="FZ2" i="7"/>
  <c r="FY2" i="7"/>
  <c r="FX2" i="7"/>
  <c r="FW2" i="7"/>
  <c r="FV2" i="7"/>
  <c r="FU2" i="7"/>
  <c r="FT2" i="7"/>
  <c r="FS2" i="7"/>
  <c r="FR2" i="7"/>
  <c r="FQ2" i="7"/>
  <c r="FP2" i="7"/>
  <c r="FO2" i="7"/>
  <c r="FN2" i="7"/>
  <c r="FM2" i="7"/>
  <c r="FL2" i="7"/>
  <c r="FK2" i="7"/>
  <c r="FJ2" i="7"/>
  <c r="FI2" i="7"/>
  <c r="FH2" i="7"/>
  <c r="FG2" i="7"/>
  <c r="FF2" i="7"/>
  <c r="FE2" i="7"/>
  <c r="FD2" i="7"/>
  <c r="FC2" i="7"/>
  <c r="FB2" i="7"/>
  <c r="FA2" i="7"/>
  <c r="EZ2" i="7"/>
  <c r="EY2" i="7"/>
  <c r="EX2" i="7"/>
  <c r="EW2" i="7"/>
  <c r="EV2" i="7"/>
  <c r="EU2" i="7"/>
  <c r="ET2" i="7"/>
  <c r="ES2" i="7"/>
  <c r="ER2" i="7"/>
  <c r="EQ2" i="7"/>
  <c r="EP2" i="7"/>
  <c r="EO2" i="7"/>
  <c r="EN2" i="7"/>
  <c r="EM2" i="7"/>
  <c r="EL2" i="7"/>
  <c r="EK2" i="7"/>
  <c r="EJ2" i="7"/>
  <c r="EI2" i="7"/>
  <c r="EH2" i="7"/>
  <c r="EE2" i="7"/>
  <c r="ED2" i="7"/>
  <c r="EB2" i="7"/>
  <c r="DZ2" i="7"/>
  <c r="DX2" i="7"/>
  <c r="DW2" i="7"/>
  <c r="DV2" i="7"/>
  <c r="DU2" i="7"/>
  <c r="DT2" i="7"/>
  <c r="DR2" i="7"/>
  <c r="DQ2" i="7"/>
  <c r="DP2" i="7"/>
  <c r="DO2" i="7"/>
  <c r="DN2" i="7"/>
  <c r="DM2" i="7"/>
  <c r="DL2" i="7"/>
  <c r="DI2" i="7"/>
  <c r="DF2" i="7"/>
  <c r="DC2" i="7"/>
  <c r="CZ2" i="7"/>
  <c r="CW2" i="7"/>
  <c r="CU2" i="7"/>
  <c r="CT2" i="7"/>
  <c r="CR2" i="7"/>
  <c r="CQ2" i="7"/>
  <c r="CN2" i="7"/>
  <c r="CL2" i="7"/>
  <c r="CJ2" i="7"/>
  <c r="CI2" i="7"/>
  <c r="CH2" i="7"/>
  <c r="BS2" i="7"/>
  <c r="AY2" i="7"/>
  <c r="AX2" i="7"/>
  <c r="AW2" i="7"/>
  <c r="AV2" i="7"/>
  <c r="AU2" i="7"/>
  <c r="AT2" i="7"/>
  <c r="AS2" i="7"/>
  <c r="AR2" i="7"/>
  <c r="AQ2" i="7"/>
  <c r="AP2" i="7"/>
  <c r="AO2" i="7"/>
  <c r="AN2" i="7"/>
  <c r="AM2" i="7"/>
  <c r="AL2" i="7"/>
  <c r="AK2" i="7"/>
  <c r="AJ2" i="7"/>
  <c r="AI2" i="7"/>
  <c r="AH2" i="7"/>
  <c r="AG2" i="7"/>
  <c r="AF2" i="7"/>
  <c r="AE2" i="7"/>
  <c r="AD2" i="7"/>
  <c r="AC2" i="7"/>
  <c r="AB2" i="7"/>
  <c r="AA2" i="7"/>
  <c r="Z2" i="7"/>
  <c r="Y2" i="7"/>
  <c r="X2" i="7"/>
  <c r="W2" i="7"/>
  <c r="V2" i="7"/>
  <c r="U2" i="7"/>
  <c r="T2" i="7"/>
  <c r="S2" i="7"/>
  <c r="R2" i="7"/>
  <c r="Q2" i="7"/>
  <c r="P2" i="7"/>
  <c r="O2" i="7"/>
  <c r="N2" i="7"/>
  <c r="M2" i="7"/>
  <c r="L2" i="7"/>
  <c r="E2" i="7"/>
  <c r="D2" i="7"/>
  <c r="C2" i="7"/>
  <c r="B2" i="7"/>
  <c r="K2" i="7"/>
  <c r="J2" i="7"/>
  <c r="I2" i="7"/>
  <c r="H2" i="7"/>
  <c r="F2" i="7"/>
  <c r="G2" i="7"/>
  <c r="A2" i="7"/>
  <c r="IV2" i="7"/>
  <c r="CK2" i="7" l="1"/>
  <c r="K121" i="4"/>
  <c r="JC2" i="7"/>
  <c r="K125" i="4"/>
  <c r="JO2" i="7"/>
  <c r="K123" i="4"/>
  <c r="JI2" i="7"/>
  <c r="K127" i="4"/>
  <c r="JU2" i="7"/>
  <c r="K124" i="4"/>
  <c r="JL2" i="7"/>
  <c r="K128" i="4"/>
  <c r="KG2" i="7"/>
  <c r="K126" i="4"/>
  <c r="JR2" i="7"/>
  <c r="K120" i="4"/>
  <c r="IZ2" i="7"/>
  <c r="K122" i="4"/>
  <c r="K60" i="4"/>
  <c r="J53" i="4"/>
  <c r="K53" i="4" s="1"/>
  <c r="J83" i="4" l="1"/>
  <c r="K83" i="4" s="1"/>
  <c r="J80" i="4"/>
  <c r="K80" i="4" s="1"/>
  <c r="J81" i="4"/>
  <c r="K81" i="4" s="1"/>
  <c r="J82" i="4"/>
  <c r="K82" i="4" s="1"/>
  <c r="K69" i="4" l="1"/>
  <c r="K70" i="4"/>
  <c r="K68" i="4"/>
  <c r="J68" i="4"/>
  <c r="J154" i="4" l="1"/>
  <c r="K154" i="4" l="1"/>
  <c r="IK2" i="7"/>
  <c r="H24" i="6"/>
  <c r="I24" i="6" l="1"/>
  <c r="IG2" i="7"/>
  <c r="J93" i="4"/>
  <c r="J24" i="6" l="1"/>
  <c r="IH2" i="7"/>
  <c r="J42" i="4"/>
  <c r="K42" i="4" s="1"/>
  <c r="J161" i="4" l="1"/>
  <c r="J158"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51" i="4"/>
  <c r="J152" i="4"/>
  <c r="J153" i="4"/>
  <c r="J78" i="4"/>
  <c r="J79" i="4"/>
  <c r="K79" i="4" s="1"/>
  <c r="J84" i="4"/>
  <c r="K84" i="4" s="1"/>
  <c r="J85" i="4"/>
  <c r="K85" i="4" s="1"/>
  <c r="J86" i="4"/>
  <c r="J87" i="4"/>
  <c r="J88" i="4"/>
  <c r="J89" i="4"/>
  <c r="J90" i="4"/>
  <c r="J91" i="4"/>
  <c r="J92" i="4"/>
  <c r="J77" i="4"/>
  <c r="K77" i="4" s="1"/>
  <c r="P99" i="4" l="1"/>
  <c r="P98" i="4"/>
  <c r="P97" i="4"/>
  <c r="P94" i="4"/>
  <c r="P95" i="4"/>
  <c r="P96" i="4"/>
  <c r="AZ2" i="7"/>
  <c r="I71" i="4"/>
  <c r="EF2" i="7" s="1"/>
  <c r="H67" i="4" l="1"/>
  <c r="J48" i="4"/>
  <c r="K48" i="4" s="1"/>
  <c r="J49" i="4"/>
  <c r="K49" i="4" s="1"/>
  <c r="J50" i="4"/>
  <c r="K50" i="4" s="1"/>
  <c r="J52" i="4"/>
  <c r="K52" i="4" s="1"/>
  <c r="J54" i="4"/>
  <c r="K54" i="4" s="1"/>
  <c r="J55" i="4"/>
  <c r="K55" i="4" s="1"/>
  <c r="J56" i="4"/>
  <c r="K56" i="4" s="1"/>
  <c r="J57" i="4"/>
  <c r="K57" i="4" s="1"/>
  <c r="J58" i="4"/>
  <c r="K58" i="4" s="1"/>
  <c r="J59" i="4"/>
  <c r="K59" i="4" s="1"/>
  <c r="J37" i="4"/>
  <c r="K37" i="4" s="1"/>
  <c r="J38" i="4"/>
  <c r="K38" i="4" s="1"/>
  <c r="J39" i="4"/>
  <c r="K39" i="4" s="1"/>
  <c r="J40" i="4"/>
  <c r="K40" i="4" s="1"/>
  <c r="J41" i="4"/>
  <c r="K41" i="4" s="1"/>
  <c r="J43" i="4"/>
  <c r="K43" i="4" s="1"/>
  <c r="J44" i="4"/>
  <c r="K44" i="4" s="1"/>
  <c r="J45" i="4"/>
  <c r="K45" i="4" s="1"/>
  <c r="J46" i="4"/>
  <c r="J47" i="4"/>
  <c r="P46" i="4" s="1"/>
  <c r="J36" i="4"/>
  <c r="K36" i="4" s="1"/>
  <c r="J26" i="4"/>
  <c r="K26" i="4" s="1"/>
  <c r="J27" i="4"/>
  <c r="K27" i="4" s="1"/>
  <c r="J28" i="4"/>
  <c r="K28" i="4" s="1"/>
  <c r="J29" i="4"/>
  <c r="K29" i="4" s="1"/>
  <c r="J30" i="4"/>
  <c r="K30" i="4" s="1"/>
  <c r="J31" i="4"/>
  <c r="K31" i="4" s="1"/>
  <c r="J32" i="4"/>
  <c r="K32" i="4" s="1"/>
  <c r="J33" i="4"/>
  <c r="K33" i="4" s="1"/>
  <c r="J34" i="4"/>
  <c r="K34" i="4" s="1"/>
  <c r="J25" i="4"/>
  <c r="K25" i="4" s="1"/>
  <c r="H64" i="4" l="1"/>
  <c r="J64" i="4" s="1"/>
  <c r="BB2" i="7"/>
  <c r="J67" i="4"/>
  <c r="J155" i="4"/>
  <c r="K155" i="4" s="1"/>
  <c r="J156" i="4"/>
  <c r="J157" i="4"/>
  <c r="K157" i="4" s="1"/>
  <c r="J159" i="4"/>
  <c r="K159" i="4" s="1"/>
  <c r="P73" i="4"/>
  <c r="P75" i="4"/>
  <c r="P69" i="4"/>
  <c r="P70" i="4"/>
  <c r="P61" i="4"/>
  <c r="P62" i="4"/>
  <c r="P49" i="4"/>
  <c r="P50" i="4"/>
  <c r="P45" i="4"/>
  <c r="DS2" i="7" l="1"/>
  <c r="K156" i="4"/>
  <c r="I72" i="4"/>
  <c r="EG2" i="7" s="1"/>
  <c r="P47" i="4"/>
  <c r="K47" i="4" s="1"/>
  <c r="J71" i="4" l="1"/>
  <c r="K71" i="4" s="1"/>
  <c r="J19" i="4"/>
  <c r="K19" i="4" s="1"/>
  <c r="P71" i="4"/>
  <c r="P104" i="4"/>
  <c r="P105" i="4"/>
  <c r="P106" i="4"/>
  <c r="P107" i="4"/>
  <c r="P108" i="4"/>
  <c r="P109" i="4"/>
  <c r="P110" i="4"/>
  <c r="P111" i="4"/>
  <c r="P112" i="4"/>
  <c r="P113" i="4"/>
  <c r="P114" i="4"/>
  <c r="P115" i="4"/>
  <c r="P116" i="4"/>
  <c r="P117" i="4"/>
  <c r="P118" i="4"/>
  <c r="P119" i="4"/>
  <c r="P151" i="4"/>
  <c r="P152" i="4"/>
  <c r="P101" i="4"/>
  <c r="P102" i="4"/>
  <c r="J76" i="4"/>
  <c r="K76" i="4" s="1"/>
  <c r="J75" i="4"/>
  <c r="K75" i="4" s="1"/>
  <c r="J74" i="4"/>
  <c r="K74" i="4" s="1"/>
  <c r="J73" i="4"/>
  <c r="K73" i="4" s="1"/>
  <c r="K161" i="4"/>
  <c r="K158" i="4"/>
  <c r="K153" i="4"/>
  <c r="K152" i="4"/>
  <c r="K151" i="4"/>
  <c r="K119" i="4"/>
  <c r="K118" i="4"/>
  <c r="K117" i="4"/>
  <c r="K116" i="4"/>
  <c r="K115" i="4"/>
  <c r="K113" i="4"/>
  <c r="K112" i="4"/>
  <c r="K111" i="4"/>
  <c r="K110" i="4"/>
  <c r="K109" i="4"/>
  <c r="K108" i="4"/>
  <c r="K107" i="4"/>
  <c r="K106" i="4"/>
  <c r="K105" i="4"/>
  <c r="K104" i="4"/>
  <c r="K103" i="4"/>
  <c r="K102" i="4"/>
  <c r="K101" i="4"/>
  <c r="K100" i="4"/>
  <c r="K93" i="4"/>
  <c r="K92" i="4"/>
  <c r="K91" i="4"/>
  <c r="K90" i="4"/>
  <c r="K89" i="4"/>
  <c r="K88" i="4"/>
  <c r="K87" i="4"/>
  <c r="K86" i="4"/>
  <c r="K78" i="4"/>
  <c r="J62" i="4"/>
  <c r="K62" i="4" s="1"/>
  <c r="J61" i="4"/>
  <c r="K61" i="4" s="1"/>
  <c r="K46" i="4"/>
  <c r="K114" i="4"/>
  <c r="H63" i="4" l="1"/>
  <c r="IU2" i="7" s="1"/>
  <c r="K64" i="4"/>
  <c r="J20" i="4"/>
  <c r="J21" i="4"/>
  <c r="K21" i="4" s="1"/>
  <c r="J22" i="4"/>
  <c r="K22" i="4" s="1"/>
  <c r="J23" i="4"/>
  <c r="K23" i="4" s="1"/>
  <c r="J63" i="4" l="1"/>
  <c r="K63" i="4" s="1"/>
  <c r="G67" i="4"/>
  <c r="I18" i="6" l="1"/>
  <c r="CV2" i="7" s="1"/>
  <c r="J18" i="6" l="1"/>
  <c r="H21" i="6"/>
  <c r="DD2" i="7" s="1"/>
  <c r="H23" i="6" l="1"/>
  <c r="DJ2" i="7" s="1"/>
  <c r="H22" i="6"/>
  <c r="DG2" i="7" s="1"/>
  <c r="H20" i="6"/>
  <c r="DA2" i="7" s="1"/>
  <c r="H19" i="6"/>
  <c r="CX2" i="7" s="1"/>
  <c r="I17" i="6" l="1"/>
  <c r="CS2" i="7" s="1"/>
  <c r="I21" i="6"/>
  <c r="DE2" i="7" s="1"/>
  <c r="J21" i="6" l="1"/>
  <c r="J17" i="6"/>
  <c r="I23" i="6"/>
  <c r="DK2" i="7" s="1"/>
  <c r="I22" i="6"/>
  <c r="DH2" i="7" s="1"/>
  <c r="I20" i="6"/>
  <c r="DB2" i="7" s="1"/>
  <c r="I19" i="6"/>
  <c r="CY2" i="7" s="1"/>
  <c r="K11" i="6"/>
  <c r="K9" i="6"/>
  <c r="J22" i="6" l="1"/>
  <c r="J23" i="6"/>
  <c r="J19" i="6"/>
  <c r="J20" i="6"/>
  <c r="G23" i="4"/>
  <c r="H16" i="6" l="1"/>
  <c r="CO2" i="7" s="1"/>
  <c r="K20" i="4"/>
  <c r="P103" i="4"/>
  <c r="P100" i="4"/>
  <c r="P77" i="4"/>
  <c r="P78" i="4"/>
  <c r="P67" i="4"/>
  <c r="K67" i="4" s="1"/>
  <c r="P68" i="4"/>
  <c r="P43" i="4"/>
  <c r="P44" i="4"/>
  <c r="G93" i="4"/>
  <c r="K97" i="4"/>
  <c r="K94" i="4"/>
  <c r="P93" i="4"/>
  <c r="P64" i="4"/>
  <c r="G59" i="4"/>
  <c r="G58" i="4"/>
  <c r="G55" i="4"/>
  <c r="G54" i="4"/>
  <c r="G52" i="4"/>
  <c r="G48" i="4"/>
  <c r="P54" i="4"/>
  <c r="P55" i="4"/>
  <c r="P56" i="4"/>
  <c r="P57" i="4"/>
  <c r="P58" i="4"/>
  <c r="P59" i="4"/>
  <c r="P48" i="4"/>
  <c r="G47" i="4"/>
  <c r="G46" i="4"/>
  <c r="I16" i="6" l="1"/>
  <c r="CP2" i="7" s="1"/>
  <c r="F14" i="4"/>
  <c r="G14" i="4"/>
  <c r="C14" i="4"/>
  <c r="E14" i="4"/>
  <c r="D14" i="4"/>
  <c r="J16" i="6" l="1"/>
  <c r="G15" i="4"/>
  <c r="C16" i="4"/>
  <c r="C15" i="4"/>
  <c r="E15" i="4"/>
  <c r="F15" i="4"/>
  <c r="D15" i="4"/>
  <c r="F16" i="4"/>
  <c r="E11" i="6" l="1"/>
  <c r="F11" i="6"/>
  <c r="C11" i="6"/>
  <c r="D11" i="6"/>
  <c r="G11" i="6"/>
  <c r="D12" i="6" l="1"/>
  <c r="C12" i="6"/>
  <c r="C13" i="6"/>
  <c r="F12" i="6"/>
  <c r="F13" i="6"/>
  <c r="G12" i="6"/>
  <c r="E12" i="6"/>
  <c r="BV2" i="7" l="1"/>
  <c r="BI2" i="7"/>
  <c r="BD2" i="7"/>
  <c r="BX2" i="7"/>
  <c r="BT2" i="7"/>
  <c r="BK2" i="7"/>
  <c r="CD2" i="7"/>
  <c r="BE2" i="7"/>
  <c r="BY2" i="7"/>
  <c r="BO2" i="7"/>
  <c r="CB2" i="7"/>
  <c r="BP2" i="7"/>
  <c r="BA2" i="7"/>
  <c r="CG2" i="7"/>
  <c r="CF2" i="7"/>
  <c r="BL2" i="7"/>
  <c r="BC2" i="7"/>
  <c r="BJ2" i="7"/>
  <c r="CM2" i="7"/>
  <c r="BF2" i="7"/>
  <c r="BG2" i="7"/>
  <c r="BN2" i="7"/>
  <c r="CA2" i="7"/>
  <c r="BR2" i="7"/>
  <c r="BW2" i="7"/>
  <c r="CE2" i="7"/>
  <c r="CC2" i="7"/>
  <c r="BQ2" i="7"/>
  <c r="BH2" i="7"/>
  <c r="BU2" i="7"/>
  <c r="BM2" i="7"/>
  <c r="BZ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ClarCert - Marco Schneider</author>
    <author>ClarCert - Jonas Fünfgeld</author>
    <author>schulung-clarcert</author>
  </authors>
  <commentList>
    <comment ref="D5" authorId="0" shapeId="0" xr:uid="{835CA852-5C65-40E0-86EA-0C9C615538C1}">
      <text>
        <r>
          <rPr>
            <sz val="9"/>
            <color indexed="81"/>
            <rFont val="Segoe UI"/>
            <family val="2"/>
          </rPr>
          <t>NSK=Nephrologische Schwerpunktklinik
NSA=Nephrologische Schwerpunktabteilung</t>
        </r>
      </text>
    </comment>
    <comment ref="D7" authorId="0" shapeId="0" xr:uid="{20F4281F-9F0C-417A-BD5D-B058685B3178}">
      <text>
        <r>
          <rPr>
            <sz val="9"/>
            <color indexed="81"/>
            <rFont val="Segoe UI"/>
            <family val="2"/>
          </rPr>
          <t xml:space="preserve">Reg.Nr.
Die Reg.Nr. besteht aus dem Kürzel „NSK/NSA-“ sowie 3 Ziffern. Bitte geben Sie hier diese Ziffern an. Sie finden die Reg.Nr. z. B. auf dem Zertifikat oder in der Mailkommunikation mit ClarCert.
</t>
        </r>
      </text>
    </comment>
    <comment ref="J14" authorId="1" shapeId="0" xr:uid="{00000000-0006-0000-0000-000001000000}">
      <text>
        <r>
          <rPr>
            <sz val="9"/>
            <color indexed="81"/>
            <rFont val="Segoe UI"/>
            <family val="2"/>
          </rPr>
          <t xml:space="preserve">Bei Audits, die bis zum 30.06. eines Jahres stattfinden, können die Daten von dem letzten </t>
        </r>
        <r>
          <rPr>
            <u/>
            <sz val="9"/>
            <color indexed="81"/>
            <rFont val="Segoe UI"/>
            <family val="2"/>
          </rPr>
          <t>oder</t>
        </r>
        <r>
          <rPr>
            <sz val="9"/>
            <color indexed="81"/>
            <rFont val="Segoe UI"/>
            <family val="2"/>
          </rPr>
          <t xml:space="preserve"> aus dem vorvorherigen Jahr verwendet werden. Bei Audits, die ab dem 01. Juli stattfinden, müssen die Zahlen von dem letzten Kalenderjahr eingereicht werden. </t>
        </r>
      </text>
    </comment>
    <comment ref="E52" authorId="2" shapeId="0" xr:uid="{2ADE2D8A-38CA-448D-A278-F4943556F6D4}">
      <text>
        <r>
          <rPr>
            <sz val="9"/>
            <color indexed="81"/>
            <rFont val="Segoe UI"/>
            <family val="2"/>
          </rPr>
          <t>Die zur Vorbereitung durchgeführten Sonographien zählen hier ebenfalls.</t>
        </r>
      </text>
    </comment>
    <comment ref="D64" authorId="1" shapeId="0" xr:uid="{00000000-0006-0000-0000-000002000000}">
      <text>
        <r>
          <rPr>
            <sz val="9"/>
            <color indexed="81"/>
            <rFont val="Segoe UI"/>
            <family val="2"/>
          </rPr>
          <t>(In begründeten Ausnahmefällen, z.B. bei fehlender Möglichkeit zur ambulanten Dialyse ist auch eine Zahl von gesamt bei NSK 4.500 und bei NSA 2.250 Behandlungen ausreichend. Dies muss allerdings gesondert ausführlich begründet werden und sollte zwingend in einer Re-Zertifizierung bereits nach 2 Jahren münden. Eine Kooperation mit niedergelassenen Kollegen zur Erreichung der Obergrenze ist dabei anzustreben.)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ClarCert - Jonas Fünfgeld</author>
  </authors>
  <commentList>
    <comment ref="K11" authorId="0" shapeId="0" xr:uid="{00000000-0006-0000-0100-000001000000}">
      <text>
        <r>
          <rPr>
            <sz val="9"/>
            <color indexed="81"/>
            <rFont val="Segoe UI"/>
            <family val="2"/>
          </rPr>
          <t xml:space="preserve">Bei Audits, die bis zum 30.06. eines Jahres stattfinden, können die Daten von dem letzten </t>
        </r>
        <r>
          <rPr>
            <u/>
            <sz val="9"/>
            <color indexed="81"/>
            <rFont val="Segoe UI"/>
            <family val="2"/>
          </rPr>
          <t>oder</t>
        </r>
        <r>
          <rPr>
            <sz val="9"/>
            <color indexed="81"/>
            <rFont val="Segoe UI"/>
            <family val="2"/>
          </rPr>
          <t xml:space="preserve"> aus dem vorvorherigen Jahr verwendet werden. Bei Audits, die ab dem 01. Juli stattfinden, müssen die Zahlen von dem letzten Kalenderjahr eingereicht werden.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Unknown</author>
    <author>ClarCert - Marco Schneider</author>
  </authors>
  <commentList>
    <comment ref="AE1" authorId="0" shapeId="0" xr:uid="{669FAB1F-9350-42A8-BAAA-76289F457A2D}">
      <text>
        <r>
          <rPr>
            <b/>
            <sz val="9"/>
            <rFont val="Segoe UI"/>
            <family val="2"/>
          </rPr>
          <t xml:space="preserve">Ausfüllhinweis:
OPS-Codes*: 
• 5-394.5 </t>
        </r>
        <r>
          <rPr>
            <sz val="9"/>
            <rFont val="Segoe UI"/>
            <family val="2"/>
          </rPr>
          <t xml:space="preserve">(Revision eines arteriovenösen Shuntes) </t>
        </r>
        <r>
          <rPr>
            <b/>
            <sz val="9"/>
            <rFont val="Segoe UI"/>
            <family val="2"/>
          </rPr>
          <t xml:space="preserve">
• 5-394.6 </t>
        </r>
        <r>
          <rPr>
            <sz val="9"/>
            <rFont val="Segoe UI"/>
            <family val="2"/>
          </rPr>
          <t xml:space="preserve">(Verschluss eines arteriovenösen Shuntes) </t>
        </r>
        <r>
          <rPr>
            <b/>
            <sz val="9"/>
            <rFont val="Segoe UI"/>
            <family val="2"/>
          </rPr>
          <t xml:space="preserve">
• 5-399.1 </t>
        </r>
        <r>
          <rPr>
            <sz val="9"/>
            <rFont val="Segoe UI"/>
            <family val="2"/>
          </rPr>
          <t>(Verschluss einer arteriovenösen Fistel)
*Falls die entsprechenden Eingriffe anderweitig kodiert wurden, können diese unter den hier aufgeführten OPS-Codes dennoch mitangegeben werden.</t>
        </r>
      </text>
    </comment>
    <comment ref="LU1" authorId="1" shapeId="0" xr:uid="{6A6452C0-2C10-4679-AEB9-92CAC189EC11}">
      <text>
        <r>
          <rPr>
            <b/>
            <sz val="9"/>
            <color indexed="81"/>
            <rFont val="Segoe UI"/>
            <charset val="1"/>
          </rPr>
          <t>Nur NSA</t>
        </r>
        <r>
          <rPr>
            <sz val="9"/>
            <color indexed="81"/>
            <rFont val="Segoe UI"/>
            <charset val="1"/>
          </rPr>
          <t xml:space="preserve">
</t>
        </r>
      </text>
    </comment>
  </commentList>
</comments>
</file>

<file path=xl/sharedStrings.xml><?xml version="1.0" encoding="utf-8"?>
<sst xmlns="http://schemas.openxmlformats.org/spreadsheetml/2006/main" count="1174" uniqueCount="695">
  <si>
    <t xml:space="preserve">Erstelldatum </t>
  </si>
  <si>
    <t>Nr.</t>
  </si>
  <si>
    <t>EB</t>
  </si>
  <si>
    <t>Kennzahl</t>
  </si>
  <si>
    <t>Anzahl/Zähler</t>
  </si>
  <si>
    <t>1.</t>
  </si>
  <si>
    <t>2.</t>
  </si>
  <si>
    <t>3.</t>
  </si>
  <si>
    <t>4.</t>
  </si>
  <si>
    <t>5.</t>
  </si>
  <si>
    <t>6.</t>
  </si>
  <si>
    <t>7.</t>
  </si>
  <si>
    <t>8.</t>
  </si>
  <si>
    <t>9.</t>
  </si>
  <si>
    <t>10.</t>
  </si>
  <si>
    <t>11.</t>
  </si>
  <si>
    <t>12.</t>
  </si>
  <si>
    <t>13.</t>
  </si>
  <si>
    <t>14.</t>
  </si>
  <si>
    <t>15.</t>
  </si>
  <si>
    <t>1.1</t>
  </si>
  <si>
    <t>1.1.1</t>
  </si>
  <si>
    <t>1.1.2</t>
  </si>
  <si>
    <t>1.1.3</t>
  </si>
  <si>
    <t>1.2</t>
  </si>
  <si>
    <t>1.3.1</t>
  </si>
  <si>
    <t>1.3.2</t>
  </si>
  <si>
    <t>1.3.4.1</t>
  </si>
  <si>
    <t>1.3.4.2</t>
  </si>
  <si>
    <t>1.3.4.3</t>
  </si>
  <si>
    <t>1.3.4.4</t>
  </si>
  <si>
    <t>1.3.4.5</t>
  </si>
  <si>
    <t>1.3.4.6</t>
  </si>
  <si>
    <t>1.3.4.7</t>
  </si>
  <si>
    <t>1.3.5.1</t>
  </si>
  <si>
    <t>1.3.5.2</t>
  </si>
  <si>
    <t>1.3.5.3</t>
  </si>
  <si>
    <t>16.</t>
  </si>
  <si>
    <t>17.</t>
  </si>
  <si>
    <t>Anzahl Betten(-äquivalente)</t>
  </si>
  <si>
    <t>CMI</t>
  </si>
  <si>
    <t>Belegungstage</t>
  </si>
  <si>
    <t>Anzahl / a</t>
  </si>
  <si>
    <t>Ärztliche Besetzung in der Station</t>
  </si>
  <si>
    <t>Anzahl</t>
  </si>
  <si>
    <t>Ärztliche Besetzung im Rufdienst</t>
  </si>
  <si>
    <t>Anzahl der nicht getunnelten Dialysekatheteranlagen</t>
  </si>
  <si>
    <t>Anzahl der duplexsonographischen Shuntuntersuchungen</t>
  </si>
  <si>
    <t>Anzahl der Nierensonographien</t>
  </si>
  <si>
    <t>Anzahl der Nierenarterienduplexuntersuchungen</t>
  </si>
  <si>
    <t>Anzahl der Phasenkontrasturinuntersuchung</t>
  </si>
  <si>
    <t>Anzahl der stationär behandelten NTX-Fälle</t>
  </si>
  <si>
    <t>Anzahl der stationär behandelten PD-Fälle</t>
  </si>
  <si>
    <t>Anzahl Fälle Akutes Nierenversagen mit Dialysepflicht</t>
  </si>
  <si>
    <t>18.</t>
  </si>
  <si>
    <t>19.</t>
  </si>
  <si>
    <t>20.</t>
  </si>
  <si>
    <t>21.</t>
  </si>
  <si>
    <t>22.</t>
  </si>
  <si>
    <t>23.</t>
  </si>
  <si>
    <t>24.</t>
  </si>
  <si>
    <t>25.</t>
  </si>
  <si>
    <t>26.</t>
  </si>
  <si>
    <t>27.</t>
  </si>
  <si>
    <t>28.</t>
  </si>
  <si>
    <t>33.</t>
  </si>
  <si>
    <t>34.</t>
  </si>
  <si>
    <t>35.</t>
  </si>
  <si>
    <t>36.</t>
  </si>
  <si>
    <t>37.</t>
  </si>
  <si>
    <t>38.</t>
  </si>
  <si>
    <t>39.</t>
  </si>
  <si>
    <t>2.1.1</t>
  </si>
  <si>
    <t>2.1.3</t>
  </si>
  <si>
    <t>2.1.2 a</t>
  </si>
  <si>
    <t>2.1.2 b</t>
  </si>
  <si>
    <t>2.1.2 c</t>
  </si>
  <si>
    <t>2.1.3 b</t>
  </si>
  <si>
    <t>2.1.3 c</t>
  </si>
  <si>
    <t>2.2 a</t>
  </si>
  <si>
    <t>2.2 b</t>
  </si>
  <si>
    <t>2.3 a</t>
  </si>
  <si>
    <t>2.3 b</t>
  </si>
  <si>
    <t>2.3 c</t>
  </si>
  <si>
    <t>2.3 d</t>
  </si>
  <si>
    <t>2.5 a</t>
  </si>
  <si>
    <t>2.5 b</t>
  </si>
  <si>
    <t>2.5.1</t>
  </si>
  <si>
    <t>2.8 a</t>
  </si>
  <si>
    <t>2.8 b</t>
  </si>
  <si>
    <t>2.8 c</t>
  </si>
  <si>
    <t>2.8 d</t>
  </si>
  <si>
    <t>2.8 e</t>
  </si>
  <si>
    <t>2.8 f</t>
  </si>
  <si>
    <t>2.8 g</t>
  </si>
  <si>
    <t>2.8.1 a</t>
  </si>
  <si>
    <t>2.8.1 b</t>
  </si>
  <si>
    <t>2.8.1 c</t>
  </si>
  <si>
    <t>2.8.3</t>
  </si>
  <si>
    <t>2.1</t>
  </si>
  <si>
    <t>Anzahl Plätze</t>
  </si>
  <si>
    <t>Anzahl Behandlungen / a</t>
  </si>
  <si>
    <t>Anzahl Fälle / a</t>
  </si>
  <si>
    <t>Anzahl VK</t>
  </si>
  <si>
    <t>Anzahl Geräte</t>
  </si>
  <si>
    <t>Anzahl ambulanter / teilstationärer Hämodialyse-Behandlungen pro Jahr (Summe)</t>
  </si>
  <si>
    <t>Kooperation mit Niedergelassenen</t>
  </si>
  <si>
    <t>Kooperation mit weiteren Zentren (siehe 2.0 namentliche Nennung des Kooperationspartners, Anzahl der Pat.)</t>
  </si>
  <si>
    <t>Apparative Ausstattung</t>
  </si>
  <si>
    <t>Anzahl der Hämodia-/Filtrationsgeräte</t>
  </si>
  <si>
    <t>Anzahl der Geräte zur Plasmaseparation</t>
  </si>
  <si>
    <t>Anzahl der PD-Cycler</t>
  </si>
  <si>
    <t>Peritonealdialyse</t>
  </si>
  <si>
    <t>Angaben über weitere extrakorporale Verfahren (Behandlungen) pro Jahr</t>
  </si>
  <si>
    <t>Angaben zu kontinuierlichen Verfahren (ggf. in vertraglich geregelter Kooperation) pro Jahr</t>
  </si>
  <si>
    <t>4.1.1</t>
  </si>
  <si>
    <t>4.3.1</t>
  </si>
  <si>
    <t>6.2.1</t>
  </si>
  <si>
    <t>6.2.2</t>
  </si>
  <si>
    <t>6.2.3</t>
  </si>
  <si>
    <t>6.2.4</t>
  </si>
  <si>
    <t>6.3.2</t>
  </si>
  <si>
    <t>Anzahl /a</t>
  </si>
  <si>
    <t>Patienten in Transplantationsnachsorge</t>
  </si>
  <si>
    <t>Qualitätszirkel interdisziplinär</t>
  </si>
  <si>
    <t>Fallkonferenzen interdisziplinär im Krankenhaus</t>
  </si>
  <si>
    <t>Fort-/Weiterbildungen interdisziplinär</t>
  </si>
  <si>
    <t>---</t>
  </si>
  <si>
    <t>Legende:</t>
  </si>
  <si>
    <t>Eingabe erfolgt automatisch 
(Bezug auf andere Zellen)</t>
  </si>
  <si>
    <t>Eingabe optional</t>
  </si>
  <si>
    <t>Eingabe ausstehend</t>
  </si>
  <si>
    <t>Anmerkung</t>
  </si>
  <si>
    <t>Kommentar</t>
  </si>
  <si>
    <t>vollständig</t>
  </si>
  <si>
    <t>unvollständig / falsch</t>
  </si>
  <si>
    <t>Prozentualer Anteil</t>
  </si>
  <si>
    <t>Auditjahr</t>
  </si>
  <si>
    <t>Bearbeitungsqualität</t>
  </si>
  <si>
    <t>Sollvorgabe</t>
  </si>
  <si>
    <t>obere Plausi</t>
  </si>
  <si>
    <t>untere Plausi</t>
  </si>
  <si>
    <t>Prüfung
Sollvorgabe</t>
  </si>
  <si>
    <t>Anforderungen erfüllt</t>
  </si>
  <si>
    <t>Wert unplausibel</t>
  </si>
  <si>
    <t>Sollvorgabe nicht erfüllt</t>
  </si>
  <si>
    <t>Kennzahl unvollständig</t>
  </si>
  <si>
    <t>Kennzahl falsch</t>
  </si>
  <si>
    <t>mittlere Verweildauer der stationären Fälle</t>
  </si>
  <si>
    <t>1.2.1</t>
  </si>
  <si>
    <t>1.2.2</t>
  </si>
  <si>
    <t xml:space="preserve">Übersicht der behandelten Fälle nach den nephrologischen Top-ICD (3-stellig) als Haupt- oder Nebendiagnose der behandelnden Klinik (bezogen auf 1.2)
</t>
  </si>
  <si>
    <t>ICD</t>
  </si>
  <si>
    <t>1.3.3.1</t>
  </si>
  <si>
    <t>Anzahl Weiterbildungsassistenten</t>
  </si>
  <si>
    <t>Leistungszahlen in der Nephrologischen Schwerpunktklinik (Verfahren sind dringend vorzuhalten) pro Jahr:</t>
  </si>
  <si>
    <t>Anzahl der getunnelten Dialysekatheteranlagen</t>
  </si>
  <si>
    <t>Anzahl der Nierenbiopsien</t>
  </si>
  <si>
    <t>1.3.4.3a</t>
  </si>
  <si>
    <t>1.3.4.3b</t>
  </si>
  <si>
    <t>Native Nierenbiopsien</t>
  </si>
  <si>
    <t>2.5 c</t>
  </si>
  <si>
    <t>Anzahl der ambulanten/teilstationären Patienten aus der eigenen Betreuung auf der Warteliste zur Nierentransplantation (NTX)
Stichtag: 31.12. (vom Erfassungsjahr)</t>
  </si>
  <si>
    <t>Durchschnittliche Anzahl der Fälle pro Quartal</t>
  </si>
  <si>
    <t>6.2.2.1</t>
  </si>
  <si>
    <t>Morbiditäts- und Mortalitätskonferenzen</t>
  </si>
  <si>
    <t>Beschriebene Behandlungspfade/SOPs für spefizische Behandlungen der NSK</t>
  </si>
  <si>
    <t>Patientenveranstaltungen für Patienten mit Nierenerkrankungen</t>
  </si>
  <si>
    <t>Erfassungsjahr</t>
  </si>
  <si>
    <t>Mittlere Verweildauer in der NSK</t>
  </si>
  <si>
    <t>Durchschnittlicher CMI in der NSK</t>
  </si>
  <si>
    <t>Zahl der Belegungstage im Jahr in der NSK</t>
  </si>
  <si>
    <t>Anzahl stationärer Fälle in der NSK</t>
  </si>
  <si>
    <t>Biopsien von Transplantatnieren</t>
  </si>
  <si>
    <t>N17 (akutes Nierenversagen)</t>
  </si>
  <si>
    <t>N18 (chronische Niereninsuffizienz)</t>
  </si>
  <si>
    <t>N00-N08 (glomeruläre Krankheiten)</t>
  </si>
  <si>
    <t>M30-32 (SLE und Vaskulitiden)</t>
  </si>
  <si>
    <t>E87 (Störungen des Wasser- und Elektrolythaushaltes sowie des Säure-Basen-Gleichgewichts)</t>
  </si>
  <si>
    <t xml:space="preserve">N10-N16 (tubulointerstitielle Krankheiten) </t>
  </si>
  <si>
    <t>Anzahl / Quartal</t>
  </si>
  <si>
    <t>Qualitätsindikatoren</t>
  </si>
  <si>
    <t>Qualitätsindikator</t>
  </si>
  <si>
    <t>Sollergebnis</t>
  </si>
  <si>
    <t>Zähler</t>
  </si>
  <si>
    <t>Nenner</t>
  </si>
  <si>
    <t>&lt;= 10 %</t>
  </si>
  <si>
    <t>&gt;= 90 %</t>
  </si>
  <si>
    <t>&lt;= 2 %</t>
  </si>
  <si>
    <t>Sollvorgabe (maximal)</t>
  </si>
  <si>
    <t>Sollvorgabe (mindestens)</t>
  </si>
  <si>
    <t>keine Sollvorgabe</t>
  </si>
  <si>
    <t>Anzahl der Geräte für kontinuierliche Verfahren</t>
  </si>
  <si>
    <t>5.3.1</t>
  </si>
  <si>
    <t>Anzahl der gesamten Hämodialysebehandlungen (HDF, HF, HD) pro Jahr</t>
  </si>
  <si>
    <t>Anzahl stationärer (ohne teilstationäre) Hämodialysebehandlungen (HDF, HF, HD) gesamt pro Jahr (Summe)</t>
  </si>
  <si>
    <t xml:space="preserve">Implantation von PD-Kathetern </t>
  </si>
  <si>
    <t>Gesamt</t>
  </si>
  <si>
    <t>Anzahl der zur Verfügung stehenden Dialyseplätze</t>
  </si>
  <si>
    <t xml:space="preserve">stationär </t>
  </si>
  <si>
    <t>teilstationär</t>
  </si>
  <si>
    <t>ambulant</t>
  </si>
  <si>
    <t>8-820 und 8-826 Plasmapherese und Plasmaaustausch stationär</t>
  </si>
  <si>
    <t>8-820 und 8-826 Plasmapherese und Plasmaaustausch ambulant</t>
  </si>
  <si>
    <t>8-820 und 8-826 Plasmapherese und Plasmaaustausch teilstationär</t>
  </si>
  <si>
    <t>8-821 Immunadsorptionen stationär</t>
  </si>
  <si>
    <t>8-821 Immunadsorptionen teilstationär</t>
  </si>
  <si>
    <t>8-821 Immunadsorptionen ambulant</t>
  </si>
  <si>
    <t>8-856 Hämoperfusion stationär</t>
  </si>
  <si>
    <t>8-856 Hämoperfusion teilstationär</t>
  </si>
  <si>
    <t>8-856 Hämoperfusion ambulant</t>
  </si>
  <si>
    <t>8-823 und 8-825 Zellapherese stationär</t>
  </si>
  <si>
    <t>8-823 und 8-825 Zellapherese ambulant</t>
  </si>
  <si>
    <t>8-823 und 8-825 Zellapherese teilstationär</t>
  </si>
  <si>
    <t>8-822 LDL-Apherese einschließlich Lipid- und Lipoprotein(a)-Apherese stationär</t>
  </si>
  <si>
    <t>8-822 LDL-Apherese einschließlich Lipid- und Lipoprotein(a)-Apherese teilstationär</t>
  </si>
  <si>
    <t>8-822 LDL-Apherese einschließlich Lipid- und Lipoprotein(a)-Apherese ambulant</t>
  </si>
  <si>
    <t>8-858 Extrakorporale Leberersatztherapie stationär</t>
  </si>
  <si>
    <t>8-858 Extrakorporale Leberersatztherapie teilstationär</t>
  </si>
  <si>
    <t>8-858 Extrakorporale Leberersatztherapie ambulant</t>
  </si>
  <si>
    <t xml:space="preserve">8-824 Photopherese stationär </t>
  </si>
  <si>
    <t xml:space="preserve">8-824 Photopherese teilstationär </t>
  </si>
  <si>
    <t>8-824 Photopherese ambulant</t>
  </si>
  <si>
    <t>8-854.6- und 8-854.7- Kontinuierliche Hämodialyse stationär</t>
  </si>
  <si>
    <t>8-853.7- und 8-853.8- Kontinuierliche Hämofiltration stationär</t>
  </si>
  <si>
    <t>8-855.7- und 8-855.8- Kontinuierliche Hämodiafiltration stationär</t>
  </si>
  <si>
    <t>Wert sehr hoch/niedrig</t>
  </si>
  <si>
    <t>Version KB</t>
  </si>
  <si>
    <t>durch Kooperations-partner</t>
  </si>
  <si>
    <t>29.</t>
  </si>
  <si>
    <t>30.</t>
  </si>
  <si>
    <t>31.</t>
  </si>
  <si>
    <t>32.</t>
  </si>
  <si>
    <t>Pflegepersonal im Dialysebereich</t>
  </si>
  <si>
    <t>Examinierte Pflegekräfte</t>
  </si>
  <si>
    <t>MFA (oder vergleichbar qualifiziert)</t>
  </si>
  <si>
    <t>davon: MFA (oder vergleichbar qualifiziert) Dialyse (gemäß dem Curriculum der Bundesärztekammer)</t>
  </si>
  <si>
    <t>stationär / teilstationär</t>
  </si>
  <si>
    <t>Anzahl des für das Peritonealdialyse geschulten Personals in VK</t>
  </si>
  <si>
    <t>Anzahl der Hämodialysebehandlungen bei stationären Behandlungen mit Abrechnung der DRG für die Hauptleistung und Zusatzentgelte für die Dialyse</t>
  </si>
  <si>
    <t>1.3</t>
  </si>
  <si>
    <t>Anzahl in VK</t>
  </si>
  <si>
    <t>2.2 c</t>
  </si>
  <si>
    <t>2.2 d</t>
  </si>
  <si>
    <t>2.2 e</t>
  </si>
  <si>
    <t>Anzahl der zur Verfügung gestellten Betten</t>
  </si>
  <si>
    <t>TOP 1-ICD</t>
  </si>
  <si>
    <t>TOP 1-ICD Anzahl</t>
  </si>
  <si>
    <t>TOP 2-ICD</t>
  </si>
  <si>
    <t>TOP 2-ICD  Anzahl</t>
  </si>
  <si>
    <t>TOP 3-ICD</t>
  </si>
  <si>
    <t>TOP 3-ICD Anzahl</t>
  </si>
  <si>
    <t>TOP 4-ICD</t>
  </si>
  <si>
    <t>TOP 4-ICD Anzahl</t>
  </si>
  <si>
    <t>TOP 5-ICD</t>
  </si>
  <si>
    <t>TOP 5-ICD Anzahl</t>
  </si>
  <si>
    <t>TOP 6-ICD</t>
  </si>
  <si>
    <t>TOP 6-ICD Anzahl</t>
  </si>
  <si>
    <t>TOP 7-ICD</t>
  </si>
  <si>
    <t>TOP 7-ICD Anzahl</t>
  </si>
  <si>
    <t>TOP 8-ICD</t>
  </si>
  <si>
    <t>TOP 8-ICD Anzahl</t>
  </si>
  <si>
    <t>TOP 9-ICD</t>
  </si>
  <si>
    <t>TOP 9-ICD Anzahl</t>
  </si>
  <si>
    <t>TOP 10-ICD</t>
  </si>
  <si>
    <t>TOP 10-ICD Anzahl</t>
  </si>
  <si>
    <t>N17</t>
  </si>
  <si>
    <t>N18</t>
  </si>
  <si>
    <t>N00-N08</t>
  </si>
  <si>
    <t>N10-N16</t>
  </si>
  <si>
    <t>M30-32</t>
  </si>
  <si>
    <t>E87</t>
  </si>
  <si>
    <t>Anzahl der zur Verfügung stehenden Dialyseplätze gesamt</t>
  </si>
  <si>
    <t>Anzahl stationärer Behandlungen mit Abrechnung der DRG für die Hauptleistung und Zusatzentgelte für die Dialyse</t>
  </si>
  <si>
    <t>Anzahl stationärer Behandlungen mit Abrechnung der DRG für die Hauptleistung Nierenversagen(L60, L71 oder L61). Bei diesen Fällen ist der Erlös für die Dialyse im DRG-Erlös enthalten.</t>
  </si>
  <si>
    <t>Anzahl stationärer Behandlungen mit Abrechnung der Dialyse außerhalb des DRG-Systems, wenn der Patient vor dem Krankenhausaufenthalt schon dialysepflichtig war, ein Zusammenhang mit der Krankenhausbehandlung nicht besteht und das Krankenhaus keine eigene Dialyseeinrichtung gemäß § 2 Abs. 2 Satz 2 KHEntgG hat.</t>
  </si>
  <si>
    <t>in der im Haus ansässigen Abteilung</t>
  </si>
  <si>
    <t>Anzahl der Pflegekräfte die über die spezielle Weiterbildung "nephrologische Fachpflege" verfügen</t>
  </si>
  <si>
    <t>Anzahl der Pflegekräfte die über eine &gt;36 monatige Erfahrung in der Dialysebehandlung verfügen (und nicht unter a) bereits erfasst sind)</t>
  </si>
  <si>
    <t>Anzahl der ambulanten PD-Behandlungen (PD-Tage) pro Jahr</t>
  </si>
  <si>
    <t>Anzahl der stationären PD-Behandlungen (PD-Tage) pro Jahr</t>
  </si>
  <si>
    <t>Anzahl der teilstationären PD-Behandlungen (PD-Tage) pro Jahr</t>
  </si>
  <si>
    <t>Anzahl des für das Verfahren geschulten Personals in VK</t>
  </si>
  <si>
    <t>8-820 und 8-826 Plasmapherese und Plasmaaustausch</t>
  </si>
  <si>
    <t>8-821 Immunadsorptionen</t>
  </si>
  <si>
    <t>8-856 Hämoperfusion</t>
  </si>
  <si>
    <t>8-823 und 8-825 Zellapherese</t>
  </si>
  <si>
    <t>8-822 LDL-Apherese einschließlich Lipid- und Lipoprotein(a)-Apherese</t>
  </si>
  <si>
    <t>8-858 Extrakorporale Leberersatztherapie</t>
  </si>
  <si>
    <t>8-824 Photopherese</t>
  </si>
  <si>
    <t>8-854.6- und 8-854.7- Kontinuierliche Hämodialyse</t>
  </si>
  <si>
    <t>8-853.7- und 8-853.8- Kontinuierliche Hämofiltration</t>
  </si>
  <si>
    <t>8-855.7- und 8-855.8- Kontinuierliche Hämodiafiltration</t>
  </si>
  <si>
    <t>QI 1 Zähler</t>
  </si>
  <si>
    <t>QI 1 Nenner</t>
  </si>
  <si>
    <t>QI 1 Quote</t>
  </si>
  <si>
    <t>QI 2 Zähler</t>
  </si>
  <si>
    <t>QI 2 Nenner</t>
  </si>
  <si>
    <t>QI 2 Quote</t>
  </si>
  <si>
    <t>QI 3 Zähler</t>
  </si>
  <si>
    <t>QI 3 Nenner</t>
  </si>
  <si>
    <t>QI 3 Quote</t>
  </si>
  <si>
    <t>QI 4 Zähler</t>
  </si>
  <si>
    <t>QI 4 Nenner</t>
  </si>
  <si>
    <t>QI 4 Quote</t>
  </si>
  <si>
    <t>QI 5 Zähler</t>
  </si>
  <si>
    <t>QI 5 Nenner</t>
  </si>
  <si>
    <t>QI 5 Quote</t>
  </si>
  <si>
    <t>QI 6 Zähler</t>
  </si>
  <si>
    <t>QI 6 Nenner</t>
  </si>
  <si>
    <t>QI 6 Quote</t>
  </si>
  <si>
    <t>QI 7 Zähler</t>
  </si>
  <si>
    <t>QI 7 Nenner</t>
  </si>
  <si>
    <t>QI 7 Quote</t>
  </si>
  <si>
    <t>QI 8 Zähler</t>
  </si>
  <si>
    <t>QI 8 Nenner</t>
  </si>
  <si>
    <t>QI 8 Quote</t>
  </si>
  <si>
    <t>Reg.Nr.</t>
  </si>
  <si>
    <t>Anzahl der Nephrologen</t>
  </si>
  <si>
    <t>Anzahl der zur Verfügung stehenden Dialyseplätze - in der NSK: stationär / teilstationär</t>
  </si>
  <si>
    <t>Anzahl der zur Verfügung stehenden Dialyseplätze - in der NSK: ambulant</t>
  </si>
  <si>
    <t>Anzahl der zur Verfügung stehenden Dialyseplätze - Kooperationspartner: stationär / teilstationär</t>
  </si>
  <si>
    <t>Anzahl der zur Verfügung stehenden Dialyseplätze - Kooperationspartner: ambulant</t>
  </si>
  <si>
    <t>Anzahl der gesamten Hämodialysebehandlungen (HDF, HF, HD) pro Jahr - in der NSK: stationär</t>
  </si>
  <si>
    <t>Anzahl der gesamten Hämodialysebehandlungen (HDF, HF, HD) pro Jahr - in der NSK: teilstationär</t>
  </si>
  <si>
    <t>Anzahl der gesamten Hämodialysebehandlungen (HDF, HF, HD) pro Jahr - in der NSK: ambulant</t>
  </si>
  <si>
    <t>Anzahl der gesamten Hämodialysebehandlungen (HDF, HF, HD) pro Jahr - Kooperationspartner: teilstationär</t>
  </si>
  <si>
    <t>Anzahl der gesamten Hämodialysebehandlungen (HDF, HF, HD) pro Jahr - Kooperationspartner: ambulant</t>
  </si>
  <si>
    <t>Anzahl der Hämodialysebehandlungen bei stationären Behandlungen mit Abrechnung der DRG für die Hauptleistung und Zusatzentgelte für die Dialyse - in der NSK: stationär</t>
  </si>
  <si>
    <t>Anzahl der Hämodialysebehandlungen bei stationären Behandlungen mit Abrechnung der DRG für die Hauptleistung Nierenversagen(L60, L71 oder L61). Bei diesen Fällen ist der Erlös für die Dialyse im DRG-Erlös enthalten. - in der NSK: stationär</t>
  </si>
  <si>
    <t>Anzahl der Hämodialysebehandlungen bei stationären Behandlungen mit Abrechnung der Dialyse außerhalb des DRG-Systems, wenn der Patient vor dem Krankenhausaufenthalt schon dialysepflichtig war, ein Zusammenhang mit der Krankenhausbehandlung nicht besteht und das Krankenhaus keine eigene Dialyseeinrichtung gemäß § 2 Abs. 2 Satz 2 KHEntgG hat. - in der NSK: stationär</t>
  </si>
  <si>
    <t>Anzahl ambulanter / teilstationärer Hämodialyse-Behandlungen pro Jahr (Summe) - in der NSK: teilstationär</t>
  </si>
  <si>
    <t>Anzahl ambulanter / teilstationärer Hämodialyse-Behandlungen pro Jahr (Summe) - in der NSK: ambulant</t>
  </si>
  <si>
    <t>Anzahl ambulanter / teilstationärer Hämodialyse-Behandlungen pro Jahr (Summe) - Kooperationspartner: teilstationär</t>
  </si>
  <si>
    <t>Anzahl ambulanter / teilstationärer Hämodialyse-Behandlungen pro Jahr (Summe) - Kooperationspartner: ambulant</t>
  </si>
  <si>
    <t>Kooperation mit Niedergelassenen - teilstationär</t>
  </si>
  <si>
    <t>Kooperation mit Niedergelassenen - ambulant</t>
  </si>
  <si>
    <t>Kooperation mit weiteren Zentren (siehe 2.0 namentliche Nennung des Kooperationspartners, Anzahl der Pat.) - teilstationär</t>
  </si>
  <si>
    <t>Kooperation mit weiteren Zentren (siehe 2.0 namentliche Nennung des Kooperationspartners, Anzahl der Pat.) - ambulant</t>
  </si>
  <si>
    <t>Examinierte Pflegekräfte - in der NSK</t>
  </si>
  <si>
    <t>Examinierte Pflegekräfte - Kooperationspartner</t>
  </si>
  <si>
    <t>davon: Anzahl der Pflegekräfte die über die spezielle Weiterbildung "nephrologische Fachpflege" verfügen - in der NSK</t>
  </si>
  <si>
    <t>davon: Anzahl der Pflegekräfte die über die spezielle Weiterbildung "nephrologische Fachpflege" verfügen - Kooperationspartner</t>
  </si>
  <si>
    <t>davon: Anzahl der Pflegekräfte die über eine &gt;36 monatige Erfahrung in der Dialysebehandlung verfügen (und nicht unter b) bereits erfasst sind) - in der NSK</t>
  </si>
  <si>
    <t>davon: Anzahl der Pflegekräfte die über eine &gt;36 monatige Erfahrung in der Dialysebehandlung verfügen (und nicht unter b) bereits erfasst sind) - Kooperationspartner</t>
  </si>
  <si>
    <t>davon: MFA (oder vergleichbar qualifiziert) - NSK</t>
  </si>
  <si>
    <t>davon: MFA (oder vergleichbar qualifiziert) - Kooperationspartner</t>
  </si>
  <si>
    <t>davon: MFA (oder vergleichbar qualifiziert) Dialyse (gemäß dem Curriculum der Bundesärztekammer) - in der NSK</t>
  </si>
  <si>
    <t>davon: MFA (oder vergleichbar qualifiziert) Dialyse (gemäß dem Curriculum der Bundesärztekammer) - Kooperationspartner:</t>
  </si>
  <si>
    <t>Anzahl der Hämodia-/Filtrationsgeräte - in der NSK</t>
  </si>
  <si>
    <t>Anzahl der Hämodia-/Filtrationsgeräte - Kooperationspartner</t>
  </si>
  <si>
    <t>Anzahl der Geräte zur Plasmaseparation - in der NSK</t>
  </si>
  <si>
    <t>Anzahl der Geräte zur Plasmaseparation - Kooperationspartner</t>
  </si>
  <si>
    <t>Anzahl der Geräte für kontinuierliche Verfahren - in der NSK</t>
  </si>
  <si>
    <t>Anzahl der Geräte für kontinuierliche Verfahren - Kooperationspartner</t>
  </si>
  <si>
    <t>Anzahl der PD-Cycler - in der NSK</t>
  </si>
  <si>
    <t>Anzahl der PD-Cycler - Kooperationspartner</t>
  </si>
  <si>
    <t>Peritonealdialyse - in der NSK: stationär</t>
  </si>
  <si>
    <t>Peritonealdialyse - in der NSK: teilstationär</t>
  </si>
  <si>
    <t>Peritonealdialyse - in der NSK: ambulant</t>
  </si>
  <si>
    <t>Peritonealdialyse - Kooperationspartner: stationär</t>
  </si>
  <si>
    <t>Peritonealdialyse - Kooperationspartner: teilstationär</t>
  </si>
  <si>
    <t>Peritonealdialyse - Kooperationspartner: ambulant</t>
  </si>
  <si>
    <t>8-820 und 8-826 Plasmapherese und Plasmaaustausch - in der NSK: stationär</t>
  </si>
  <si>
    <t>8-820 und 8-826 Plasmapherese und Plasmaaustausch - in der NSK: teilstationär</t>
  </si>
  <si>
    <t>8-820 und 8-826 Plasmapherese und Plasmaaustausch - in der NSK: ambulant</t>
  </si>
  <si>
    <t>8-820 und 8-826 Plasmapherese und Plasmaaustausch - Kooperationspartner: stationär</t>
  </si>
  <si>
    <t>8-820 und 8-826 Plasmapherese und Plasmaaustausch - Kooperationspartner: teilstationär</t>
  </si>
  <si>
    <t>8-820 und 8-826 Plasmapherese und Plasmaaustausch - Kooperationspartner: ambulant</t>
  </si>
  <si>
    <t>8-821 Immunadsorptionen - in der NSK: stationär</t>
  </si>
  <si>
    <t>8-821 Immunadsorptionen - in der NSK: teilstationär</t>
  </si>
  <si>
    <t>8-821 Immunadsorptionen - in der NSK: ambulant</t>
  </si>
  <si>
    <t>8-821 Immunadsorptionen - Kooperationspartner: stationär</t>
  </si>
  <si>
    <t>8-821 Immunadsorptionen - Kooperationspartner: teilstationär</t>
  </si>
  <si>
    <t>8-821 Immunadsorptionen - Kooperationspartner: ambulant</t>
  </si>
  <si>
    <t>8-856 Hämoperfusion - in der NSK: stationär</t>
  </si>
  <si>
    <t>8-856 Hämoperfusion - in der NSK: teilstationär</t>
  </si>
  <si>
    <t>8-856 Hämoperfusion - in der NSK: ambulant</t>
  </si>
  <si>
    <t>8-856 Hämoperfusion - Kooperationspartner: stationär</t>
  </si>
  <si>
    <t>8-856 Hämoperfusion - Kooperationspartner: teilstationär</t>
  </si>
  <si>
    <t>8-856 Hämoperfusion - Kooperationspartner: ambulant</t>
  </si>
  <si>
    <t>8-823 und 8-825 Zellapherese - in der NSK: stationär</t>
  </si>
  <si>
    <t>8-823 und 8-825 Zellapherese - in der NSK: teilstationär</t>
  </si>
  <si>
    <t>8-823 und 8-825 Zellapherese - in der NSK: ambulant</t>
  </si>
  <si>
    <t>8-823 und 8-825 Zellapherese - Kooperationspartner: stationär</t>
  </si>
  <si>
    <t>8-823 und 8-825 Zellapherese - Kooperationspartner: teilstationär</t>
  </si>
  <si>
    <t>8-823 und 8-825 Zellapherese - Kooperationspartner: ambulant</t>
  </si>
  <si>
    <t>8-822 LDL-Apherese einschließlich Lipid- und Lipoprotein(a)-Apherese - in der NSK: stationär</t>
  </si>
  <si>
    <t>8-822 LDL-Apherese einschließlich Lipid- und Lipoprotein(a)-Apherese - in der NSK: teilstationär</t>
  </si>
  <si>
    <t>8-822 LDL-Apherese einschließlich Lipid- und Lipoprotein(a)-Apherese - in der NSK: ambulant</t>
  </si>
  <si>
    <t>8-822 LDL-Apherese einschließlich Lipid- und Lipoprotein(a)-Apherese - Kooperationspartner: stationär</t>
  </si>
  <si>
    <t>8-822 LDL-Apherese einschließlich Lipid- und Lipoprotein(a)-Apherese - Kooperationspartner: teilstationär</t>
  </si>
  <si>
    <t>8-822 LDL-Apherese einschließlich Lipid- und Lipoprotein(a)-Apherese - Kooperationspartner: ambulant</t>
  </si>
  <si>
    <t>8-858 Extrakorporale Leberersatztherapie - in der NSK: stationär</t>
  </si>
  <si>
    <t>8-858 Extrakorporale Leberersatztherapie - in der NSK: teilstationär</t>
  </si>
  <si>
    <t>8-858 Extrakorporale Leberersatztherapie - in der NSK: ambulant</t>
  </si>
  <si>
    <t>8-858 Extrakorporale Leberersatztherapie - Kooperationspartner: stationär</t>
  </si>
  <si>
    <t>8-858 Extrakorporale Leberersatztherapie - Kooperationspartner: teilstationär</t>
  </si>
  <si>
    <t>8-858 Extrakorporale Leberersatztherapie - Kooperationspartner: ambulant</t>
  </si>
  <si>
    <t>8-824 Photopherese - in der NSK: stationär</t>
  </si>
  <si>
    <t>8-824 Photopherese - in der NSK: teilstationär</t>
  </si>
  <si>
    <t>8-824 Photopherese - in der NSK: ambulant</t>
  </si>
  <si>
    <t>8-824 Photopherese - Kooperationspartner: stationär</t>
  </si>
  <si>
    <t>8-824 Photopherese - Kooperationspartner: teilstationär</t>
  </si>
  <si>
    <t>8-824 Photopherese - Kooperationspartner: ambulant</t>
  </si>
  <si>
    <t>8-854.6- und 8-854.7- Kontinuierliche Hämodialyse - in der NSK: stationär</t>
  </si>
  <si>
    <t>8-854.6- und 8-854.7- Kontinuierliche Hämodialyse - in der NSK: teilstationär</t>
  </si>
  <si>
    <t>8-854.6- und 8-854.7- Kontinuierliche Hämodialyse - in der NSK: ambulant</t>
  </si>
  <si>
    <t>8-854.6- und 8-854.7- Kontinuierliche Hämodialyse - Kooperationspartner: stationär</t>
  </si>
  <si>
    <t>8-854.6- und 8-854.7- Kontinuierliche Hämodialyse - Kooperationspartner: teilstationär</t>
  </si>
  <si>
    <t>8-854.6- und 8-854.7- Kontinuierliche Hämodialyse - Kooperationspartner: ambulant</t>
  </si>
  <si>
    <t>8-853.7- und 8-853.8- Kontinuierliche Hämofiltration - in der NSK: stationär</t>
  </si>
  <si>
    <t>8-853.7- und 8-853.8- Kontinuierliche Hämofiltration - in der NSK: teilstationär</t>
  </si>
  <si>
    <t>8-853.7- und 8-853.8- Kontinuierliche Hämofiltration - in der NSK: ambulant</t>
  </si>
  <si>
    <t>8-853.7- und 8-853.8- Kontinuierliche Hämofiltration - Kooperationspartner: stationär</t>
  </si>
  <si>
    <t>8-853.7- und 8-853.8- Kontinuierliche Hämofiltration - Kooperationspartner: teilstationär</t>
  </si>
  <si>
    <t>8-853.7- und 8-853.8- Kontinuierliche Hämofiltration - Kooperationspartner: ambulant</t>
  </si>
  <si>
    <t>8-855.7- und 8-855.8- Kontinuierliche Hämodiafiltration - in der NSK: stationär</t>
  </si>
  <si>
    <t>8-855.7- und 8-855.8- Kontinuierliche Hämodiafiltration - in der NSK: teilstationär</t>
  </si>
  <si>
    <t>8-855.7- und 8-855.8- Kontinuierliche Hämodiafiltration - in der NSK: ambulant</t>
  </si>
  <si>
    <t>8-855.7- und 8-855.8- Kontinuierliche Hämodiafiltration - Kooperationspartner: stationär</t>
  </si>
  <si>
    <t>8-855.7- und 8-855.8- Kontinuierliche Hämodiafiltration - Kooperationspartner: teilstationär</t>
  </si>
  <si>
    <t>8-855.7- und 8-855.8- Kontinuierliche Hämodiafiltration - Kooperationspartner: ambulant</t>
  </si>
  <si>
    <t>Anzahl der ambulanten/teilstationären Patienten aus der eigenen Betreuung auf der Warteliste zur Nierentransplantation (NTX)
Stichtag: 31.12. (vom Erfassungsjahr) - in der NSK: teilstationär</t>
  </si>
  <si>
    <t>Anzahl der ambulanten/teilstationären Patienten aus der eigenen Betreuung auf der Warteliste zur Nierentransplantation (NTX)
Stichtag: 31.12. (vom Erfassungsjahr) - in der NSK: ambulant</t>
  </si>
  <si>
    <t>Anzahl der ambulanten/teilstationären Patienten aus der eigenen Betreuung auf der Warteliste zur Nierentransplantation (NTX)
Stichtag: 31.12. (vom Erfassungsjahr) - Kooperationspartner: teilstationär</t>
  </si>
  <si>
    <t>Anzahl der ambulanten/teilstationären Patienten aus der eigenen Betreuung auf der Warteliste zur Nierentransplantation (NTX)
Stichtag: 31.12. (vom Erfassungsjahr) - Kooperationspartner: ambulant</t>
  </si>
  <si>
    <t>Durchschnittliche Anzahl der Fälle pro Quartal - in der NSK</t>
  </si>
  <si>
    <t>Durchschnittliche Anzahl der Fälle pro Quartal - Kooperationspartner</t>
  </si>
  <si>
    <t>Patienten in Transplantationsnachsorge - in der NSK</t>
  </si>
  <si>
    <t>Patienten in Transplantationsnachsorge - Kooperationspartner</t>
  </si>
  <si>
    <t>Implantation von PD-Kathetern  - in der NSK</t>
  </si>
  <si>
    <t>Implantation von PD-Kathetern  - Kooperationspartner</t>
  </si>
  <si>
    <t>Fort-/Weiterbildungen interdisziplinär - in der NSK</t>
  </si>
  <si>
    <t>Fort-/Weiterbildungen interdisziplinär - Kooperationspartner</t>
  </si>
  <si>
    <t>Patientenveranstaltungen für Patienten mit Nierenerkrankungen - in der NSK</t>
  </si>
  <si>
    <t>Patientenveranstaltungen für Patienten mit Nierenerkrankungen - Kooperationspartner</t>
  </si>
  <si>
    <t>Erstelldatum QI</t>
  </si>
  <si>
    <t>2.1.2</t>
  </si>
  <si>
    <r>
      <t xml:space="preserve">Fälle mit Nierenbiopsien mit Nierengewebe.
</t>
    </r>
    <r>
      <rPr>
        <b/>
        <sz val="10"/>
        <rFont val="Arial"/>
        <family val="2"/>
      </rPr>
      <t>Zähler:</t>
    </r>
    <r>
      <rPr>
        <sz val="10"/>
        <rFont val="Arial"/>
        <family val="2"/>
      </rPr>
      <t xml:space="preserve"> Anzahl der Nierenbiopsien mit Nierengewebe.
</t>
    </r>
    <r>
      <rPr>
        <b/>
        <sz val="10"/>
        <rFont val="Arial"/>
        <family val="2"/>
      </rPr>
      <t>Nenner:</t>
    </r>
    <r>
      <rPr>
        <sz val="10"/>
        <rFont val="Arial"/>
        <family val="2"/>
      </rPr>
      <t xml:space="preserve"> Anzahl der Nierenbiopsien (OPS 1-463.0 und/oder 1-465.0)</t>
    </r>
  </si>
  <si>
    <r>
      <t xml:space="preserve">Blutungskomplikation bei Nierenbiopsien.
</t>
    </r>
    <r>
      <rPr>
        <b/>
        <sz val="10"/>
        <rFont val="Arial"/>
        <family val="2"/>
      </rPr>
      <t>Zähler:</t>
    </r>
    <r>
      <rPr>
        <sz val="10"/>
        <rFont val="Arial"/>
        <family val="2"/>
      </rPr>
      <t xml:space="preserve"> Fälle Nierenbiopsien mit transfusionspflichtiger Blutungskomplikation (OPS 1-463.0) + OPS 8-800 + ICD T81.0).
</t>
    </r>
    <r>
      <rPr>
        <b/>
        <sz val="10"/>
        <rFont val="Arial"/>
        <family val="2"/>
      </rPr>
      <t>Nenner:</t>
    </r>
    <r>
      <rPr>
        <sz val="10"/>
        <rFont val="Arial"/>
        <family val="2"/>
      </rPr>
      <t xml:space="preserve"> Fälle mit Nierenbiopsien (OPS 1-463.0 und/oder 1-465.0).</t>
    </r>
  </si>
  <si>
    <r>
      <t xml:space="preserve">Komplikation bei Nierenbiopsien.
</t>
    </r>
    <r>
      <rPr>
        <b/>
        <sz val="10"/>
        <rFont val="Arial"/>
        <family val="2"/>
      </rPr>
      <t>Zähler:</t>
    </r>
    <r>
      <rPr>
        <sz val="10"/>
        <rFont val="Arial"/>
        <family val="2"/>
      </rPr>
      <t xml:space="preserve"> Fälle Nierenbiopsien mit Komplikationen ICD T81.0).
</t>
    </r>
    <r>
      <rPr>
        <b/>
        <sz val="10"/>
        <rFont val="Arial"/>
        <family val="2"/>
      </rPr>
      <t>Nenner:</t>
    </r>
    <r>
      <rPr>
        <sz val="10"/>
        <rFont val="Arial"/>
        <family val="2"/>
      </rPr>
      <t xml:space="preserve"> Fälle mit Nierenbiopsien (OPS 1-463.0 und/oder 1-465.0).</t>
    </r>
  </si>
  <si>
    <t>Kennzahl entfernt: Anzahl der Hämodialysebehandlungen bei stationären Behandlungen mit Abrechnung der DRG für die Hauptleistung und Zusatzentgelte für die Dialyse - in der NSK: teilstationär</t>
  </si>
  <si>
    <t>entfällt</t>
  </si>
  <si>
    <t>Kennzahl entfernt: Anzahl der Hämodialysebehandlungen bei stationären Behandlungen mit Abrechnung der DRG für die Hauptleistung Nierenversagen(L60, L71 oder L61). Bei diesen Fällen ist der Erlös für die Dialyse im DRG-Erlös enthalten. - in der NSK: teilstationär</t>
  </si>
  <si>
    <t>Kennzahl entfernt: Anzahl der Hämodialysebehandlungen bei stationären Behandlungen mit Abrechnung der Dialyse außerhalb des DRG-Systems, wenn der Patient vor dem Krankenhausaufenthalt schon dialysepflichtig war, ein Zusammenhang mit der Krankenhausbehandlung nicht besteht und das Krankenhaus keine eigene Dialyseeinrichtung gemäß § 2 Abs. 2 Satz 2 KHEntgG hat. - in der NSK: teilstationär</t>
  </si>
  <si>
    <t>QI 9 Zähler</t>
  </si>
  <si>
    <t>QI 9 Nenner</t>
  </si>
  <si>
    <t>QI 9 Quote</t>
  </si>
  <si>
    <t>&gt;= 60 %</t>
  </si>
  <si>
    <t>5.6</t>
  </si>
  <si>
    <t>Anzahl der Pflegekräfte mit Erfahrung in der sonographisch unterstützten Shuntpunktion - in der NSK</t>
  </si>
  <si>
    <t>Anzahl der Pflegekräfte mit Erfahrung in der sonographisch unterstützten Shuntpunktion - Kooperationspartner</t>
  </si>
  <si>
    <t>Anzahl der Pflegekräfte mit Erfahrung in der sonographisch unterstützten Shuntpunktion - Summe</t>
  </si>
  <si>
    <t>[Kennzahl entfernt]</t>
  </si>
  <si>
    <t>Pflegerische Besetzung im Rufdienst für Hämodialyse</t>
  </si>
  <si>
    <t>Pflegerische Besetzung im Rufdienst für Peritonealdialyse</t>
  </si>
  <si>
    <t>Anzahl Pflegekräfte</t>
  </si>
  <si>
    <t>Pflegerische Besetzung vor Ort für Hämodialyse</t>
  </si>
  <si>
    <t>Pflegerische Besetzung vor Ort für Peritonealdialyse</t>
  </si>
  <si>
    <t>2.2 f</t>
  </si>
  <si>
    <t>2.2 g</t>
  </si>
  <si>
    <t>2.2 h</t>
  </si>
  <si>
    <t>2.2 i</t>
  </si>
  <si>
    <t>Pflegerische Besetzung vor Ort für Hämodialyse - in der NSK</t>
  </si>
  <si>
    <t>Pflegerische Besetzung im Rufdienst für Hämodialyse - in der NSK</t>
  </si>
  <si>
    <t>Pflegerische Besetzung vor Ort für Peritonealdialyse - in der NSK</t>
  </si>
  <si>
    <t>Pflegerische Besetzung im Rufdienst für Peritonealdialyse - in der NSK</t>
  </si>
  <si>
    <t>Pflegerische Besetzung vor Ort für Hämodialyse - Kooperationspartner</t>
  </si>
  <si>
    <t>Pflegerische Besetzung im Rufdienst für Hämodialyse - Kooperationspartner</t>
  </si>
  <si>
    <t>Pflegerische Besetzung vor Ort für Peritonealdialyse - Kooperationspartner</t>
  </si>
  <si>
    <t>Pflegerische Besetzung im Rufdienst für Peritonealdialyse - Kooperationspartner</t>
  </si>
  <si>
    <t xml:space="preserve">Anzahl der zur Verfügung gestellten Betten: Die bettenführende Abteilung muss mindestens über 15 stationäre Betten
(-äquivalente*) (keine Dialyseplätze) unter fachlich weisungsunabhängiger Leitung (Nephrologin bzw. Nephrologe, im KH hauptberuflich tätig) verfügen.
Die Abteilung wird im Weiteren als Nephrologische Schwerpunktklinik (NSK) bezeichnet.
*Zugriff auf mindestens 15 Betten </t>
  </si>
  <si>
    <t xml:space="preserve">Anzahl der Nephrologinnen und Nephrologen </t>
  </si>
  <si>
    <t>Anzahl Ärztinnen und Ärzte</t>
  </si>
  <si>
    <t>Anzahl Weiterbildungsassist-entinnen und 
-assistenten</t>
  </si>
  <si>
    <t>Anzahl der Weiterbildungsassistentinnen und -assistenten, die in den letzten drei Jahren (Erfassungsjahr und die beiden Jahre davor) die Facharztprüfung Nephrologie in Ihrer NSK abgelegt haben.</t>
  </si>
  <si>
    <t>Anzahl der Hämodialysebehandlungen bei stationären Behandlungen mit Abrechnung der DRG für die Hauptleistung Nierenversagen (L60, L71 oder L61). Bei diesen Fällen ist der Erlös für die Dialyse im DRG-Erlös enthalten.</t>
  </si>
  <si>
    <t>Anzahl der Hämodialysebehandlungen bei stationären Behandlungen mit Abrechnung der Dialyse außerhalb des DRG-Systems, wenn die Patientin bzw. der Patient vor dem Krankenhausaufenthalt schon dialysepflichtig war, ein Zusammenhang mit der Krankenhausbehandlung nicht besteht und das Krankenhaus keine eigene Dialyseeinrichtung gemäß § 2 Abs. 2 Satz 2 KHEntgG hat.</t>
  </si>
  <si>
    <t>Patientinnen und Patienten in Transplantationsnachsorge</t>
  </si>
  <si>
    <t>Patientenveranstaltungen für Pat. mit Nierenerkrankungen</t>
  </si>
  <si>
    <t>Assistenzärztliche Besetzung in der Station</t>
  </si>
  <si>
    <t>Anzahl Assistenzärztinnen und -ärzte</t>
  </si>
  <si>
    <t>Anzahl Behandlungstage / a</t>
  </si>
  <si>
    <t>Anzahl der davon zur Vorbereitung durchgeführten Sonographien</t>
  </si>
  <si>
    <t>Anzahl der davon zur Vorbereitung durchgeführte Sonographien</t>
  </si>
  <si>
    <t/>
  </si>
  <si>
    <t>Anzahl der gesamten Hämodialysebehandlungen (HDF, HF, HD) pro Jahr inkl. der kontinuierlichen Verfahren - Kooperationspartner</t>
  </si>
  <si>
    <t>Anzahl der gesamten Hämodialysebehandlungen (HDF, HF, HD) pro Jahr inkl. der kontinuierlichen Verfahren - in der NSK</t>
  </si>
  <si>
    <t>Versionsstand Kennzahlenbogen:</t>
  </si>
  <si>
    <t>1.3.8</t>
  </si>
  <si>
    <t>Assistenzärztliche Besetzung in der Dialyse</t>
  </si>
  <si>
    <t>3.5.1</t>
  </si>
  <si>
    <t>3.5.2</t>
  </si>
  <si>
    <t>3.5.3</t>
  </si>
  <si>
    <t>3.5.4</t>
  </si>
  <si>
    <t>3.5.5</t>
  </si>
  <si>
    <t>3.5.7</t>
  </si>
  <si>
    <t>Intermittierende Hämodialyse (HD)</t>
  </si>
  <si>
    <t>Intermittierende Hämofiltration (HF)</t>
  </si>
  <si>
    <t>Intermittierende Hämodiafiltration (HDF)</t>
  </si>
  <si>
    <t>Verlängerte intermittierende Verfahren</t>
  </si>
  <si>
    <t>Kontinuierliche venovenöse Hämofiltration, Hämodialyse oder Hämodiafiltration (CVVH, CVVHD, CVVHDF)</t>
  </si>
  <si>
    <t xml:space="preserve"> Extended daily dialysis (EDD)</t>
  </si>
  <si>
    <t>Kontinuierliche venovenöse Hämofiltration (CVVH)</t>
  </si>
  <si>
    <t>Kontinuierliche venovenöse  Hämodialyse (CVVHD)</t>
  </si>
  <si>
    <t>Kontinuierliche venovenöse  Hämodiafiltration (CVVHDF)</t>
  </si>
  <si>
    <t>Kontinuierliche arterio-venöse Hämodialyse (CAVH)</t>
  </si>
  <si>
    <t>Kontinuierliche arterio-venöse Hämodialyse (CAVHF)</t>
  </si>
  <si>
    <t>Kontinuierliche arterio-venöse Hämodiafiltration (CAVHDF)</t>
  </si>
  <si>
    <t>3.6</t>
  </si>
  <si>
    <t>Die Intensivmedizinische Komplexpauschale (Aufwendige intensivmedizinische Komplexbehandlung 8-98f.-ff und Intensivmedizinische Komplexbehandlung (Basisprozedur) 8-980.-ff) wird kodiert</t>
  </si>
  <si>
    <t>3.7</t>
  </si>
  <si>
    <t>Anzahl Ärztinnen/Ärzte der NSK mit Zusatzausbildung Intensivmedizin</t>
  </si>
  <si>
    <t>6.2.6</t>
  </si>
  <si>
    <t>Anzahl der Konsile durch die NSK</t>
  </si>
  <si>
    <t>Top 10-ICD als Hauptdiagnosen in der NSK (Bitte in Klammern jeweils die Diagnose angeben)</t>
  </si>
  <si>
    <t>Verlängerte intermittierende Verfahren -  Extended daily dialysis (EDD)</t>
  </si>
  <si>
    <t xml:space="preserve">Sustained low‐efficiency dialysis (SLED) 
</t>
  </si>
  <si>
    <t xml:space="preserve">Verlängerte intermittierende Verfahren -  Sustained low‐efficiency dialysis (SLED) </t>
  </si>
  <si>
    <t>3.5.8</t>
  </si>
  <si>
    <t>Angaben zu extrakorporalen Verfahren auf der Intensivstation</t>
  </si>
  <si>
    <t>Angaben zu extrakorporalen Verfahren auf der Intensivstation 8-820 und 8-826 Plasmapherese und Plasmaaustausch</t>
  </si>
  <si>
    <t>Angaben zu extrakorporalen Verfahren auf der Intensivstation 8-821 Immunadsorptionen</t>
  </si>
  <si>
    <t>Angaben zu extrakorporalen Verfahren auf der Intensivstation 8-856 Hämoperfusion</t>
  </si>
  <si>
    <t>Angaben zu extrakorporalen Verfahren auf der Intensivstation 8-823 und 8-825 Zellapherese</t>
  </si>
  <si>
    <t>Angaben zu extrakorporalen Verfahren auf der Intensivstation 8-822 LDL-Apherese einschließlich Lipid- und Lipoprotein(a)-Apherese</t>
  </si>
  <si>
    <t>Angaben zu extrakorporalen Verfahren auf der Intensivstation 8-858 Extrakorporale Leberersatztherapie</t>
  </si>
  <si>
    <t>Angaben zu extrakorporalen Verfahren auf der Intensivstation 8-824 Photopherese</t>
  </si>
  <si>
    <t>3.8</t>
  </si>
  <si>
    <t>Anzahl der Intensivbetten (Gesamthaus)</t>
  </si>
  <si>
    <t>3.9</t>
  </si>
  <si>
    <t>Auf wie viele Stationen sind die Intensivbetten verteilt?</t>
  </si>
  <si>
    <t>Wie viele Intensivbetten stehen unter fachlicher Leitung der Nephrologie?</t>
  </si>
  <si>
    <t>Wie viele Intensivbetten werden täglich nephrologisch visitiert?</t>
  </si>
  <si>
    <t>Bei wie vielen Intensivbetten wird die Indikation zum NET hauptverantwortlich durch die Nephrologie gestellt?</t>
  </si>
  <si>
    <t>Anzahl der IMC-Betten (Gesamt)</t>
  </si>
  <si>
    <t>Auf wie viele Stationen sind die IMC-Betten verteilt?</t>
  </si>
  <si>
    <t>Wie viele der IMC-Betten stehen unter fachlicher Leitung der Nephrologie?</t>
  </si>
  <si>
    <t>Wie viele IMC-Betten werden täglich nephrologisch visitiert?</t>
  </si>
  <si>
    <t>Bei wie vielen IMC-Betten wird die Indikation zum NET hauptverantwortlich durch die Nephrologie gestellt?</t>
  </si>
  <si>
    <t>Anzahl der nephrologischen Konsile durch die NSK</t>
  </si>
  <si>
    <t>3.8.1</t>
  </si>
  <si>
    <t>konsiliarisch</t>
  </si>
  <si>
    <t>Visite vor Ort</t>
  </si>
  <si>
    <t>Rufdienst</t>
  </si>
  <si>
    <t>Wie viele Intensivbetten in externen Kliniken wer-den von der NSK betreut? -konsiliarisch</t>
  </si>
  <si>
    <t>Wie viele Intensivbetten in externen Kliniken wer-den von der NSK betreut? - Visite vor Ort</t>
  </si>
  <si>
    <t>Wie viele Intensivbetten in externen Kliniken wer-den von der NSK betreut? - Rufdienst</t>
  </si>
  <si>
    <t>NSK</t>
  </si>
  <si>
    <t>NSA</t>
  </si>
  <si>
    <t>Spalte1</t>
  </si>
  <si>
    <t>Einrichtungsart</t>
  </si>
  <si>
    <t>Text Kennzahl I</t>
  </si>
  <si>
    <t>Text Kennzahl II</t>
  </si>
  <si>
    <t>Mittlere Verweildauer in der NSA</t>
  </si>
  <si>
    <t>Durchschnittlicher CMI in der NSA</t>
  </si>
  <si>
    <t>Zahl der Belegungstage im Jahr in der NSA</t>
  </si>
  <si>
    <t>Anzahl stationärer Fälle in der NSA</t>
  </si>
  <si>
    <t>Top 10-ICD als Hauptdiagnosen in der NSA (Bitte in Klammern jeweils die Diagnose angeben)</t>
  </si>
  <si>
    <t>Anzahl der Weiterbildungsassistentinnen und -assistenten, die in den letzten drei Jahren (Erfassungsjahr und die beiden Jahre davor) die Facharztprüfung Nephrologie in Ihrer NSA abgelegt haben.</t>
  </si>
  <si>
    <t>Leistungszahlen in der Nephrologischen Schwerpunktabteilung (Verfahren sind dringend vorzuhalten) pro Jahr:</t>
  </si>
  <si>
    <t>Anzahl Ärztinnen/Ärzte der NSA mit Zusatzausbildung Intensivmedizin</t>
  </si>
  <si>
    <t>Wie viele Intensivbetten in externen Kliniken werden von der NSK betreut?</t>
  </si>
  <si>
    <t>Wie viele Intensivbetten in externen Kliniken werden von der NSA betreut?</t>
  </si>
  <si>
    <t>Beschriebene Behandlungspfade/SOPs für spefizische Behandlungen der NSA</t>
  </si>
  <si>
    <t>Anzahl der nephrologischen Konsile durch die NSA</t>
  </si>
  <si>
    <t>Sonographische Shuntuntersuchungen (+Anzahl duplexsonographischer Shuntuntersuchungen + zur Vorbereitung durchgeführte Sonographien)</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</si>
  <si>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</si>
  <si>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</si>
  <si>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</si>
  <si>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</si>
  <si>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</si>
  <si>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</si>
  <si>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</si>
  <si>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</si>
  <si>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</si>
  <si>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</si>
  <si>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</si>
  <si>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</si>
  <si>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</si>
  <si>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</si>
  <si>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</si>
  <si>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</si>
  <si>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</si>
  <si>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</si>
  <si>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</si>
  <si>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</si>
  <si>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</si>
  <si>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</si>
  <si>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</si>
  <si>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</si>
  <si>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</si>
  <si>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</si>
  <si>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</si>
  <si>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</si>
  <si>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</si>
  <si>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</si>
  <si>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</si>
  <si>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</si>
  <si>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</si>
  <si>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</si>
  <si>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</si>
  <si>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</si>
  <si>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</si>
  <si>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</si>
  <si>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</si>
  <si>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</si>
  <si>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</si>
  <si>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</si>
  <si>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</si>
  <si>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</si>
  <si>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</si>
  <si>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</si>
  <si>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</si>
  <si>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</si>
  <si>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</si>
  <si>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</si>
  <si>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</si>
  <si>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</si>
  <si>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</si>
  <si>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</si>
  <si>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</si>
  <si>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</si>
  <si>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</si>
  <si>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</si>
  <si>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</si>
  <si>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</si>
  <si>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</si>
  <si>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</si>
  <si>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</si>
  <si>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</si>
  <si>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</si>
  <si>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</si>
  <si>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</si>
  <si>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</si>
  <si>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</si>
  <si>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</si>
  <si>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</si>
  <si>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</si>
  <si>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</si>
  <si>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</si>
  <si>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</si>
  <si>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</si>
  <si>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</si>
  <si>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</si>
  <si>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</si>
  <si>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</si>
  <si>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</si>
  <si>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</si>
  <si>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</si>
  <si>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</si>
  <si>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</si>
  <si>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</si>
  <si>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</si>
  <si>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</si>
  <si>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</si>
  <si>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</si>
  <si>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</si>
  <si>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</si>
  <si>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</si>
  <si>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</si>
  <si>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</si>
  <si>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</si>
  <si>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</si>
  <si>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</si>
  <si>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</si>
  <si>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Name der NSK/NSA</t>
  </si>
  <si>
    <t>Mittlere Verweildauer in der NSK/NSA</t>
  </si>
  <si>
    <t>Durchschnittlicher CMI in der NSK/NSA</t>
  </si>
  <si>
    <t>Zahl der Belegungstage im Jahr in der NSK/NSA</t>
  </si>
  <si>
    <t>Anzahl stationärer Fälle in der NSK/NSA</t>
  </si>
  <si>
    <t>Anzahl der für die Nephrologische Schwerpunktabteilung DGfN zur Verfügung stehenden Betten(-äquivalente).
Die Abteilung wird im Weiteren als Nephrologische Schwerpunktabteilung DGfN (NSA) bezeichnet.</t>
  </si>
  <si>
    <t>Bei wie vielen Intensivbetten wird die Indikation zur NET hauptverantwortlich durch die Nephrologie gestellt?</t>
  </si>
  <si>
    <t>Anzahl der Phasenkontrasturin-
untersuchungen</t>
  </si>
  <si>
    <t>Anzahl der Nierenarterienduplex
-untersuchungen</t>
  </si>
  <si>
    <t>Ärztliche Besetzung im Rufdienst Nephrologie</t>
  </si>
  <si>
    <t>Fälle pro Jahr, deren Versorgung durch die Nephrologische Schwerpunktklinik erbracht wurde:</t>
  </si>
  <si>
    <t>Fälle pro Jahr, deren Versorgung durch die Nephrologische Schwerpunktabteilung erbracht wurde:</t>
  </si>
  <si>
    <r>
      <t xml:space="preserve">Infektion nach neu gelegten, getunnelten Gefäßkathetern.
</t>
    </r>
    <r>
      <rPr>
        <b/>
        <sz val="10"/>
        <rFont val="Arial"/>
        <family val="2"/>
      </rPr>
      <t>Zähler:</t>
    </r>
    <r>
      <rPr>
        <sz val="10"/>
        <rFont val="Arial"/>
        <family val="2"/>
      </rPr>
      <t xml:space="preserve"> Anzahl der Infektionen nach neu gelegten, getunnelten Gefäßkathetern (OPS 5-399.4 und ICD T82.7).
</t>
    </r>
    <r>
      <rPr>
        <b/>
        <sz val="10"/>
        <rFont val="Arial"/>
        <family val="2"/>
      </rPr>
      <t>Nenner:</t>
    </r>
    <r>
      <rPr>
        <sz val="10"/>
        <rFont val="Arial"/>
        <family val="2"/>
      </rPr>
      <t xml:space="preserve"> Anzahl der getunnelten Gefäßkatheteranlagen (OPS 5-399.4).</t>
    </r>
  </si>
  <si>
    <r>
      <t xml:space="preserve">Pneumothorax nach neu gelegten, getunnelten Kathetern.
</t>
    </r>
    <r>
      <rPr>
        <b/>
        <sz val="10"/>
        <rFont val="Arial"/>
        <family val="2"/>
      </rPr>
      <t>Zähler:</t>
    </r>
    <r>
      <rPr>
        <sz val="10"/>
        <rFont val="Arial"/>
        <family val="2"/>
      </rPr>
      <t xml:space="preserve"> Anzahl der neu gelegten, getunnelten Katheteranlagen mit Pneumothorax mit Drainage (OPS 5-399.4 und J93.(x) und 8-144.(x)
</t>
    </r>
    <r>
      <rPr>
        <b/>
        <sz val="10"/>
        <rFont val="Arial"/>
        <family val="2"/>
      </rPr>
      <t>Nenner:</t>
    </r>
    <r>
      <rPr>
        <sz val="10"/>
        <rFont val="Arial"/>
        <family val="2"/>
      </rPr>
      <t xml:space="preserve"> Anzahl der getunnelten Katheteranlagen (OPS 5-399.4.</t>
    </r>
  </si>
  <si>
    <r>
      <t xml:space="preserve">Infektion eines neu gelegten, nicht getunnelten Gefäßkatheters.
</t>
    </r>
    <r>
      <rPr>
        <b/>
        <sz val="10"/>
        <rFont val="Arial"/>
        <family val="2"/>
      </rPr>
      <t>Zähler:</t>
    </r>
    <r>
      <rPr>
        <sz val="10"/>
        <rFont val="Arial"/>
        <family val="2"/>
      </rPr>
      <t xml:space="preserve"> Anzahl der Infektionen bei neu gelegten, nicht getunnelten Gefäßkathetern (OPS 8-831.(x) und ICD T82.7).
</t>
    </r>
    <r>
      <rPr>
        <b/>
        <sz val="10"/>
        <rFont val="Arial"/>
        <family val="2"/>
      </rPr>
      <t>Nenner:</t>
    </r>
    <r>
      <rPr>
        <sz val="10"/>
        <rFont val="Arial"/>
        <family val="2"/>
      </rPr>
      <t xml:space="preserve"> Anzahl der nicht getunnelten Gefäßkatheteranlagen 8-831.(x).</t>
    </r>
  </si>
  <si>
    <r>
      <t xml:space="preserve">Pneumothorax bei neu gelegten, nicht getunnelten Dialysekathetern.
</t>
    </r>
    <r>
      <rPr>
        <b/>
        <sz val="10"/>
        <rFont val="Arial"/>
        <family val="2"/>
      </rPr>
      <t>Zähler:</t>
    </r>
    <r>
      <rPr>
        <sz val="10"/>
        <rFont val="Arial"/>
        <family val="2"/>
      </rPr>
      <t xml:space="preserve"> Anzahl der neu gelegten, nicht getunnelten Katheteranlagen mit Pneumothorax mit Drainage 8-831.(x) und J93.(x) und 8-144.(x) .
</t>
    </r>
    <r>
      <rPr>
        <b/>
        <sz val="10"/>
        <rFont val="Arial"/>
        <family val="2"/>
      </rPr>
      <t>Nenner:</t>
    </r>
    <r>
      <rPr>
        <sz val="10"/>
        <rFont val="Arial"/>
        <family val="2"/>
      </rPr>
      <t xml:space="preserve"> Anzahl der nicht getunnelten Katheteranlagen 8-831.(x)
.</t>
    </r>
  </si>
  <si>
    <t>!!! Bitte zuerst Einrichtungsart angeben !!!</t>
  </si>
  <si>
    <t>davon: Anzahl der Pflegekräfte, die über die spezielle Weiterbildung "nephrologische Fachpflege" verfügen</t>
  </si>
  <si>
    <t>davon: Anzahl der Pflegekräfte, die über eine &gt;36 monatige Erfahrung in der Dialysebehandlung verfügen (und nicht unter b) bereits erfasst sind)</t>
  </si>
  <si>
    <t>Anzahl der gesamten Hämodialysebehandlungen (HDF, HF, HD) pro Jahr inkl. der kontinuierlichen Verfahren.</t>
  </si>
  <si>
    <t>entfernt</t>
  </si>
  <si>
    <t>Anzahl der Personen mit Erfahrung in der sonographisch unterstützten Shuntpunktion</t>
  </si>
  <si>
    <t>108.</t>
  </si>
  <si>
    <t>109.</t>
  </si>
  <si>
    <t>110.</t>
  </si>
  <si>
    <r>
      <t xml:space="preserve">Interventionen bei Nierenbiopsien.
</t>
    </r>
    <r>
      <rPr>
        <b/>
        <sz val="10"/>
        <rFont val="Arial"/>
        <family val="2"/>
      </rPr>
      <t>Zähler:</t>
    </r>
    <r>
      <rPr>
        <sz val="10"/>
        <rFont val="Arial"/>
        <family val="2"/>
      </rPr>
      <t xml:space="preserve"> Anzahl der Nierenbiopsien mit daraus resultierenden angioplastischen oder operativer Interventionen (OPS 8-836.(xx)
</t>
    </r>
    <r>
      <rPr>
        <b/>
        <sz val="10"/>
        <rFont val="Arial"/>
        <family val="2"/>
      </rPr>
      <t>Nenner:</t>
    </r>
    <r>
      <rPr>
        <sz val="10"/>
        <rFont val="Arial"/>
        <family val="2"/>
      </rPr>
      <t xml:space="preserve"> Anzahl der Nierenbiopsien (OPS 1-463.0 und/oder 1-465.0). </t>
    </r>
  </si>
  <si>
    <r>
      <t xml:space="preserve">Nierenbiopsien mit Glomeruli bei Nierenbiopsie &gt;= 10
</t>
    </r>
    <r>
      <rPr>
        <b/>
        <sz val="10"/>
        <rFont val="Arial"/>
        <family val="2"/>
      </rPr>
      <t>Zähler:</t>
    </r>
    <r>
      <rPr>
        <sz val="10"/>
        <rFont val="Arial"/>
        <family val="2"/>
      </rPr>
      <t xml:space="preserve"> Fälle Nierenbiopsien mit 10 oder mehr Glomeruli
</t>
    </r>
    <r>
      <rPr>
        <b/>
        <sz val="10"/>
        <rFont val="Arial"/>
        <family val="2"/>
      </rPr>
      <t>Nenner:</t>
    </r>
    <r>
      <rPr>
        <sz val="10"/>
        <rFont val="Arial"/>
        <family val="2"/>
      </rPr>
      <t xml:space="preserve"> Fälle Nierenbiopsien (OPS 1-463.0 und/oder 1-465.0)</t>
    </r>
  </si>
  <si>
    <t>P1 (240108)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</si>
</sst>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0"/>
      <color theme="1"/>
      <name val="Arial"/>
      <family val="2"/>
    </font>
    <font>
      <b/>
      <sz val="10"/>
      <color indexed="8"/>
      <name val="Arial"/>
      <family val="2"/>
    </font>
    <font>
      <sz val="10"/>
      <color indexed="8"/>
      <name val="Arial"/>
      <family val="2"/>
    </font>
    <font>
      <b/>
      <sz val="10"/>
      <color theme="1"/>
      <name val="Arial"/>
      <family val="2"/>
    </font>
    <font>
      <sz val="10"/>
      <name val="Arial"/>
      <family val="2"/>
    </font>
    <font>
      <sz val="20"/>
      <color theme="1"/>
      <name val="Arial"/>
      <family val="2"/>
    </font>
    <font>
      <sz val="11"/>
      <color theme="1"/>
      <name val="Calibri"/>
      <family val="2"/>
      <scheme val="minor"/>
    </font>
    <font>
      <sz val="8"/>
      <color indexed="8"/>
      <name val="Arial"/>
      <family val="2"/>
    </font>
    <font>
      <sz val="9"/>
      <color indexed="81"/>
      <name val="Segoe UI"/>
      <family val="2"/>
    </font>
    <font>
      <sz val="8"/>
      <color theme="1"/>
      <name val="Arial"/>
      <family val="2"/>
    </font>
    <font>
      <u/>
      <sz val="9"/>
      <color indexed="81"/>
      <name val="Segoe UI"/>
      <family val="2"/>
    </font>
    <font>
      <b/>
      <sz val="10"/>
      <name val="Arial"/>
      <family val="2"/>
    </font>
    <font>
      <sz val="16"/>
      <color theme="1"/>
      <name val="Arial"/>
      <family val="2"/>
    </font>
    <font>
      <sz val="16"/>
      <color theme="1"/>
      <name val="Calibri"/>
      <family val="2"/>
      <scheme val="minor"/>
    </font>
    <font>
      <sz val="10"/>
      <color rgb="FF000000"/>
      <name val="Arial"/>
      <family val="2"/>
    </font>
    <font>
      <b/>
      <sz val="9"/>
      <name val="Segoe UI"/>
      <family val="2"/>
    </font>
    <font>
      <sz val="9"/>
      <name val="Segoe UI"/>
      <family val="2"/>
    </font>
    <font>
      <sz val="8"/>
      <name val="Calibri"/>
      <family val="2"/>
      <scheme val="minor"/>
    </font>
    <font>
      <sz val="9"/>
      <color indexed="81"/>
      <name val="Segoe UI"/>
      <charset val="1"/>
    </font>
    <font>
      <b/>
      <sz val="9"/>
      <color indexed="81"/>
      <name val="Segoe UI"/>
      <charset val="1"/>
    </font>
    <font>
      <b/>
      <sz val="12"/>
      <color rgb="FFFF0000"/>
      <name val="Arial"/>
      <family val="2"/>
    </font>
  </fonts>
  <fills count="1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rgb="FF99FF66"/>
        <bgColor indexed="64"/>
      </patternFill>
    </fill>
    <fill>
      <patternFill patternType="solid">
        <fgColor indexed="43"/>
        <bgColor indexed="64"/>
      </patternFill>
    </fill>
    <fill>
      <patternFill patternType="solid">
        <fgColor rgb="FFC0000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14999847407452621"/>
        <bgColor rgb="FFDCE6F2"/>
      </patternFill>
    </fill>
    <fill>
      <patternFill patternType="solid">
        <fgColor theme="0" tint="-0.14999847407452621"/>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03">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49" fontId="1" fillId="0" borderId="1"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4" fillId="0" borderId="14" xfId="0" applyNumberFormat="1" applyFont="1" applyBorder="1" applyAlignment="1">
      <alignment horizontal="center" vertical="center"/>
    </xf>
    <xf numFmtId="0" fontId="3" fillId="3" borderId="3" xfId="0" applyFont="1" applyFill="1" applyBorder="1" applyAlignment="1">
      <alignment horizontal="center" vertical="center"/>
    </xf>
    <xf numFmtId="4" fontId="4" fillId="0" borderId="15" xfId="0" applyNumberFormat="1"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0" fontId="1" fillId="0" borderId="6" xfId="0" applyFont="1" applyBorder="1" applyAlignment="1">
      <alignment horizontal="center" vertical="center" wrapText="1"/>
    </xf>
    <xf numFmtId="49" fontId="1" fillId="0" borderId="0" xfId="0" applyNumberFormat="1" applyFont="1" applyAlignment="1">
      <alignment horizontal="center" vertical="center"/>
    </xf>
    <xf numFmtId="0" fontId="1" fillId="0" borderId="1" xfId="0" applyFont="1" applyBorder="1" applyAlignment="1">
      <alignment horizontal="center" vertical="center" wrapText="1"/>
    </xf>
    <xf numFmtId="0" fontId="3" fillId="3" borderId="3" xfId="0" applyFont="1" applyFill="1" applyBorder="1"/>
    <xf numFmtId="0" fontId="8" fillId="0" borderId="3" xfId="0" applyFont="1" applyBorder="1" applyAlignment="1">
      <alignment vertical="center" wrapText="1"/>
    </xf>
    <xf numFmtId="0" fontId="3" fillId="4" borderId="3" xfId="0" applyFont="1" applyFill="1" applyBorder="1"/>
    <xf numFmtId="0" fontId="8" fillId="0" borderId="3" xfId="0" applyFont="1" applyBorder="1" applyAlignment="1">
      <alignment vertical="center"/>
    </xf>
    <xf numFmtId="0" fontId="3" fillId="5" borderId="3" xfId="0" applyFont="1" applyFill="1" applyBorder="1"/>
    <xf numFmtId="0" fontId="8" fillId="0" borderId="3" xfId="0" applyFont="1" applyBorder="1" applyAlignment="1">
      <alignment horizontal="center" vertical="center" wrapText="1"/>
    </xf>
    <xf numFmtId="0" fontId="8" fillId="7"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3" fillId="6" borderId="3" xfId="0" applyFont="1" applyFill="1" applyBorder="1" applyAlignment="1">
      <alignment horizontal="center" vertical="center"/>
    </xf>
    <xf numFmtId="9" fontId="3" fillId="3" borderId="3" xfId="1" applyFont="1" applyFill="1" applyBorder="1" applyAlignment="1">
      <alignment horizontal="center" vertical="center"/>
    </xf>
    <xf numFmtId="4" fontId="1" fillId="0" borderId="0" xfId="0" applyNumberFormat="1" applyFont="1" applyAlignment="1">
      <alignment horizontal="right" vertical="center"/>
    </xf>
    <xf numFmtId="0" fontId="1" fillId="0" borderId="0" xfId="0" applyFont="1" applyAlignment="1">
      <alignment horizontal="right" vertical="center"/>
    </xf>
    <xf numFmtId="0" fontId="8" fillId="9" borderId="18"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3" fontId="4" fillId="0" borderId="0" xfId="0" applyNumberFormat="1" applyFont="1" applyAlignment="1">
      <alignment horizontal="center" vertical="center"/>
    </xf>
    <xf numFmtId="1" fontId="1" fillId="0" borderId="1"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0" fillId="0" borderId="1" xfId="0" applyBorder="1" applyAlignment="1">
      <alignment horizontal="center" vertical="center" wrapText="1"/>
    </xf>
    <xf numFmtId="49" fontId="1" fillId="0" borderId="22" xfId="0" applyNumberFormat="1" applyFont="1" applyBorder="1" applyAlignment="1">
      <alignment horizontal="center" vertical="center"/>
    </xf>
    <xf numFmtId="49" fontId="1" fillId="6" borderId="0" xfId="0" applyNumberFormat="1" applyFont="1" applyFill="1" applyAlignment="1">
      <alignment horizontal="center" vertical="center"/>
    </xf>
    <xf numFmtId="49" fontId="6" fillId="6" borderId="0" xfId="0" applyNumberFormat="1" applyFont="1" applyFill="1" applyAlignment="1">
      <alignment horizontal="left" vertical="center"/>
    </xf>
    <xf numFmtId="4" fontId="1" fillId="6" borderId="0" xfId="0" applyNumberFormat="1" applyFont="1" applyFill="1" applyAlignment="1">
      <alignment horizontal="center" vertical="center"/>
    </xf>
    <xf numFmtId="0" fontId="1" fillId="6" borderId="0" xfId="0" applyFont="1" applyFill="1" applyAlignment="1">
      <alignment horizontal="center" vertical="center" wrapText="1"/>
    </xf>
    <xf numFmtId="0" fontId="1" fillId="6" borderId="0" xfId="0" applyFont="1" applyFill="1" applyAlignment="1">
      <alignment horizontal="center" vertical="center"/>
    </xf>
    <xf numFmtId="49" fontId="1" fillId="6" borderId="0" xfId="0" applyNumberFormat="1" applyFont="1" applyFill="1" applyAlignment="1">
      <alignment horizontal="left" vertical="center"/>
    </xf>
    <xf numFmtId="0" fontId="4" fillId="6" borderId="0" xfId="0" applyFont="1" applyFill="1" applyAlignment="1">
      <alignment horizontal="left" vertical="center"/>
    </xf>
    <xf numFmtId="49" fontId="1" fillId="6" borderId="0" xfId="0" applyNumberFormat="1" applyFont="1" applyFill="1" applyAlignment="1">
      <alignment horizontal="right" vertical="center"/>
    </xf>
    <xf numFmtId="0" fontId="1" fillId="6" borderId="0" xfId="0" applyFont="1" applyFill="1" applyAlignment="1">
      <alignment horizontal="right" vertical="center"/>
    </xf>
    <xf numFmtId="0" fontId="1" fillId="6" borderId="0" xfId="0" applyFont="1" applyFill="1" applyAlignment="1">
      <alignment horizontal="right" vertical="center" wrapText="1"/>
    </xf>
    <xf numFmtId="14" fontId="1" fillId="0" borderId="1" xfId="0" applyNumberFormat="1" applyFont="1" applyBorder="1" applyAlignment="1" applyProtection="1">
      <alignment horizontal="right" vertical="center"/>
      <protection locked="0"/>
    </xf>
    <xf numFmtId="0" fontId="1" fillId="6" borderId="1" xfId="0" applyFont="1" applyFill="1" applyBorder="1" applyAlignment="1" applyProtection="1">
      <alignment horizontal="center" vertical="center"/>
      <protection locked="0"/>
    </xf>
    <xf numFmtId="49" fontId="4" fillId="0" borderId="15" xfId="0" applyNumberFormat="1" applyFont="1" applyBorder="1" applyAlignment="1">
      <alignment horizontal="center" vertical="center"/>
    </xf>
    <xf numFmtId="49" fontId="1" fillId="0" borderId="1" xfId="0" quotePrefix="1" applyNumberFormat="1" applyFont="1" applyBorder="1" applyAlignment="1">
      <alignment horizontal="center" vertical="center" wrapText="1"/>
    </xf>
    <xf numFmtId="10" fontId="1" fillId="0" borderId="0" xfId="0" applyNumberFormat="1" applyFont="1" applyAlignment="1">
      <alignment horizontal="center" vertical="center"/>
    </xf>
    <xf numFmtId="3" fontId="1" fillId="2"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wrapText="1"/>
    </xf>
    <xf numFmtId="0" fontId="1" fillId="0" borderId="5" xfId="0" applyFont="1" applyBorder="1" applyAlignment="1">
      <alignment horizontal="center" vertical="center"/>
    </xf>
    <xf numFmtId="0" fontId="1" fillId="11" borderId="1" xfId="0" applyFont="1" applyFill="1" applyBorder="1" applyAlignment="1">
      <alignment horizontal="center" vertical="center"/>
    </xf>
    <xf numFmtId="0" fontId="1" fillId="11" borderId="6" xfId="0" applyFont="1" applyFill="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 fillId="10" borderId="1" xfId="0" applyFont="1" applyFill="1" applyBorder="1" applyAlignment="1">
      <alignment horizontal="center" vertical="center"/>
    </xf>
    <xf numFmtId="4" fontId="4" fillId="0" borderId="15" xfId="0" applyNumberFormat="1" applyFont="1" applyBorder="1" applyAlignment="1">
      <alignment horizontal="center" vertical="center" wrapText="1"/>
    </xf>
    <xf numFmtId="49" fontId="10" fillId="0" borderId="7" xfId="0" applyNumberFormat="1" applyFont="1" applyBorder="1" applyAlignment="1" applyProtection="1">
      <alignment horizontal="center" vertical="center" wrapText="1"/>
      <protection locked="0"/>
    </xf>
    <xf numFmtId="0" fontId="1" fillId="12" borderId="1" xfId="0" applyFont="1" applyFill="1" applyBorder="1" applyAlignment="1">
      <alignment horizontal="center" vertical="center"/>
    </xf>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xf>
    <xf numFmtId="0" fontId="1" fillId="0" borderId="15" xfId="0" applyFont="1" applyBorder="1" applyAlignment="1" applyProtection="1">
      <alignment horizontal="center" vertical="center"/>
      <protection locked="0"/>
    </xf>
    <xf numFmtId="0" fontId="10" fillId="0" borderId="15" xfId="0" applyFont="1" applyBorder="1" applyAlignment="1" applyProtection="1">
      <alignment horizontal="center" vertical="center" wrapText="1"/>
      <protection locked="0"/>
    </xf>
    <xf numFmtId="0" fontId="1" fillId="11" borderId="15" xfId="0" applyFont="1" applyFill="1" applyBorder="1" applyAlignment="1">
      <alignment horizontal="center" vertical="center"/>
    </xf>
    <xf numFmtId="0" fontId="1" fillId="0" borderId="15" xfId="0" applyFont="1" applyBorder="1" applyAlignment="1">
      <alignment horizontal="center" vertical="center" wrapText="1"/>
    </xf>
    <xf numFmtId="49" fontId="1" fillId="0" borderId="21" xfId="0" applyNumberFormat="1" applyFont="1" applyBorder="1" applyAlignment="1">
      <alignment horizontal="center" vertical="center"/>
    </xf>
    <xf numFmtId="49" fontId="1" fillId="0" borderId="21" xfId="0" quotePrefix="1" applyNumberFormat="1" applyFont="1" applyBorder="1" applyAlignment="1">
      <alignment horizontal="center" vertical="center"/>
    </xf>
    <xf numFmtId="0" fontId="0" fillId="0" borderId="4" xfId="0" applyBorder="1" applyAlignment="1">
      <alignment horizontal="center" vertical="center"/>
    </xf>
    <xf numFmtId="0" fontId="15" fillId="13" borderId="1" xfId="0" applyFont="1" applyFill="1" applyBorder="1" applyAlignment="1">
      <alignment horizontal="left" vertical="top" wrapText="1"/>
    </xf>
    <xf numFmtId="49" fontId="5" fillId="14" borderId="1" xfId="0" applyNumberFormat="1" applyFont="1" applyFill="1" applyBorder="1" applyAlignment="1">
      <alignment horizontal="left" vertical="top" wrapText="1"/>
    </xf>
    <xf numFmtId="49" fontId="5" fillId="14" borderId="22" xfId="0" applyNumberFormat="1" applyFont="1" applyFill="1" applyBorder="1" applyAlignment="1">
      <alignment horizontal="left" vertical="top" wrapText="1"/>
    </xf>
    <xf numFmtId="49" fontId="5" fillId="14" borderId="22" xfId="0" applyNumberFormat="1" applyFont="1" applyFill="1" applyBorder="1" applyAlignment="1">
      <alignment vertical="top" wrapText="1"/>
    </xf>
    <xf numFmtId="0" fontId="5" fillId="14" borderId="1" xfId="0" applyFont="1" applyFill="1" applyBorder="1" applyAlignment="1">
      <alignment horizontal="left" vertical="top" wrapText="1"/>
    </xf>
    <xf numFmtId="0" fontId="5" fillId="14" borderId="23" xfId="0" applyFont="1" applyFill="1" applyBorder="1" applyAlignment="1">
      <alignment horizontal="left" vertical="top" wrapText="1"/>
    </xf>
    <xf numFmtId="49" fontId="5" fillId="14" borderId="1" xfId="0" applyNumberFormat="1" applyFont="1" applyFill="1" applyBorder="1" applyAlignment="1">
      <alignment vertical="top" wrapText="1"/>
    </xf>
    <xf numFmtId="49" fontId="5" fillId="14" borderId="23" xfId="0" applyNumberFormat="1" applyFont="1" applyFill="1" applyBorder="1" applyAlignment="1">
      <alignment vertical="top" wrapText="1"/>
    </xf>
    <xf numFmtId="0" fontId="0" fillId="15" borderId="0" xfId="0" applyFill="1"/>
    <xf numFmtId="0" fontId="1" fillId="0" borderId="22" xfId="0" applyFont="1" applyBorder="1" applyAlignment="1">
      <alignment horizontal="center" vertical="center"/>
    </xf>
    <xf numFmtId="49" fontId="10" fillId="0" borderId="16" xfId="0" applyNumberFormat="1" applyFont="1" applyBorder="1" applyAlignment="1" applyProtection="1">
      <alignment horizontal="center" vertical="center" wrapText="1"/>
      <protection locked="0"/>
    </xf>
    <xf numFmtId="49" fontId="1" fillId="0" borderId="22"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1" fillId="6" borderId="22" xfId="0" applyFont="1" applyFill="1" applyBorder="1" applyAlignment="1" applyProtection="1">
      <alignment horizontal="center" vertical="center"/>
      <protection locked="0"/>
    </xf>
    <xf numFmtId="0" fontId="1" fillId="10" borderId="22" xfId="0" applyFont="1" applyFill="1" applyBorder="1" applyAlignment="1">
      <alignment horizontal="center" vertical="center"/>
    </xf>
    <xf numFmtId="49" fontId="1" fillId="0" borderId="33" xfId="0" applyNumberFormat="1" applyFont="1" applyBorder="1" applyAlignment="1">
      <alignment horizontal="center" vertical="center"/>
    </xf>
    <xf numFmtId="0" fontId="1" fillId="10" borderId="15" xfId="0" applyFont="1" applyFill="1" applyBorder="1" applyAlignment="1">
      <alignment horizontal="center" vertical="center"/>
    </xf>
    <xf numFmtId="0" fontId="1" fillId="6" borderId="0" xfId="0" applyFont="1" applyFill="1" applyAlignment="1">
      <alignment horizontal="right"/>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11" borderId="22" xfId="0" applyFont="1" applyFill="1" applyBorder="1" applyAlignment="1">
      <alignment horizontal="center" vertical="center"/>
    </xf>
    <xf numFmtId="49" fontId="1" fillId="0" borderId="23" xfId="0" applyNumberFormat="1" applyFont="1" applyBorder="1" applyAlignment="1">
      <alignment horizontal="center" vertical="center" wrapText="1"/>
    </xf>
    <xf numFmtId="49" fontId="1" fillId="0" borderId="34" xfId="0" applyNumberFormat="1" applyFont="1" applyBorder="1" applyAlignment="1">
      <alignment horizontal="center" vertical="center"/>
    </xf>
    <xf numFmtId="0" fontId="1" fillId="0" borderId="2" xfId="0" applyFont="1" applyBorder="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 fillId="11" borderId="2" xfId="0" applyFont="1" applyFill="1" applyBorder="1" applyAlignment="1">
      <alignment horizontal="center" vertical="center"/>
    </xf>
    <xf numFmtId="49" fontId="10" fillId="0" borderId="31" xfId="0" applyNumberFormat="1" applyFont="1" applyBorder="1" applyAlignment="1" applyProtection="1">
      <alignment horizontal="center" vertical="center" wrapText="1"/>
      <protection locked="0"/>
    </xf>
    <xf numFmtId="0" fontId="1" fillId="6" borderId="6" xfId="0" applyFont="1" applyFill="1" applyBorder="1" applyAlignment="1" applyProtection="1">
      <alignment horizontal="center" vertical="center"/>
      <protection locked="0"/>
    </xf>
    <xf numFmtId="0" fontId="1" fillId="10" borderId="6" xfId="0" applyFont="1" applyFill="1" applyBorder="1" applyAlignment="1">
      <alignment horizontal="center" vertical="center"/>
    </xf>
    <xf numFmtId="0" fontId="1" fillId="0" borderId="22" xfId="0" applyFont="1" applyBorder="1" applyAlignment="1" applyProtection="1">
      <alignment horizontal="center" vertical="center"/>
      <protection locked="0"/>
    </xf>
    <xf numFmtId="0" fontId="10" fillId="0" borderId="22" xfId="0" applyFont="1" applyBorder="1" applyAlignment="1" applyProtection="1">
      <alignment horizontal="center" vertical="center" wrapText="1"/>
      <protection locked="0"/>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21" xfId="0" applyFont="1" applyBorder="1" applyAlignment="1">
      <alignment horizontal="center" vertical="center"/>
    </xf>
    <xf numFmtId="49" fontId="10" fillId="0" borderId="17" xfId="0" applyNumberFormat="1" applyFont="1" applyBorder="1" applyAlignment="1" applyProtection="1">
      <alignment horizontal="center" vertical="center" wrapText="1"/>
      <protection locked="0"/>
    </xf>
    <xf numFmtId="49" fontId="1" fillId="0" borderId="28" xfId="0" applyNumberFormat="1" applyFont="1" applyBorder="1" applyAlignment="1">
      <alignment horizontal="center" vertical="center" wrapText="1"/>
    </xf>
    <xf numFmtId="0" fontId="1" fillId="0" borderId="36" xfId="0" applyFont="1" applyBorder="1" applyAlignment="1">
      <alignment horizontal="center" vertical="center" wrapText="1"/>
    </xf>
    <xf numFmtId="49" fontId="10" fillId="0" borderId="32" xfId="0" applyNumberFormat="1" applyFont="1" applyBorder="1" applyAlignment="1" applyProtection="1">
      <alignment horizontal="center" vertical="center" wrapText="1"/>
      <protection locked="0"/>
    </xf>
    <xf numFmtId="0" fontId="1" fillId="0" borderId="37" xfId="0" applyFont="1" applyBorder="1" applyAlignment="1">
      <alignment horizontal="center" vertical="center" wrapText="1"/>
    </xf>
    <xf numFmtId="49" fontId="10" fillId="0" borderId="38" xfId="0" applyNumberFormat="1" applyFont="1" applyBorder="1" applyAlignment="1" applyProtection="1">
      <alignment horizontal="center" vertical="center" wrapText="1"/>
      <protection locked="0"/>
    </xf>
    <xf numFmtId="0" fontId="1" fillId="0" borderId="24" xfId="0" applyFont="1" applyBorder="1" applyAlignment="1">
      <alignment horizontal="center" vertical="center" wrapText="1"/>
    </xf>
    <xf numFmtId="0" fontId="2" fillId="6" borderId="0" xfId="0" applyFont="1" applyFill="1" applyAlignment="1">
      <alignment horizontal="center" vertical="center"/>
    </xf>
    <xf numFmtId="0" fontId="8" fillId="0" borderId="0" xfId="0" applyFont="1" applyAlignment="1">
      <alignment vertical="center"/>
    </xf>
    <xf numFmtId="0" fontId="3" fillId="6" borderId="0" xfId="0" applyFont="1" applyFill="1"/>
    <xf numFmtId="0" fontId="8" fillId="6" borderId="0" xfId="0" applyFont="1" applyFill="1" applyAlignment="1">
      <alignment vertical="center"/>
    </xf>
    <xf numFmtId="0" fontId="1" fillId="6" borderId="0" xfId="0" applyFont="1" applyFill="1" applyAlignment="1">
      <alignment horizontal="left" vertical="center"/>
    </xf>
    <xf numFmtId="0" fontId="1" fillId="6" borderId="1" xfId="0" applyFont="1" applyFill="1" applyBorder="1" applyAlignment="1">
      <alignment horizontal="center" vertical="center"/>
    </xf>
    <xf numFmtId="0" fontId="1" fillId="0" borderId="0" xfId="0" applyFont="1" applyAlignment="1">
      <alignment horizontal="left" vertical="center"/>
    </xf>
    <xf numFmtId="49" fontId="1" fillId="0" borderId="39" xfId="0" applyNumberFormat="1" applyFont="1" applyBorder="1" applyAlignment="1">
      <alignment horizontal="center" vertical="center"/>
    </xf>
    <xf numFmtId="49" fontId="1" fillId="0" borderId="39"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21" fillId="0" borderId="0" xfId="0" applyFont="1" applyAlignment="1">
      <alignment horizontal="center" vertical="center"/>
    </xf>
    <xf numFmtId="0" fontId="5" fillId="6" borderId="0" xfId="0" applyFont="1" applyFill="1" applyAlignment="1">
      <alignment horizontal="right" vertical="center"/>
    </xf>
    <xf numFmtId="49" fontId="1" fillId="6" borderId="22" xfId="0" applyNumberFormat="1" applyFont="1" applyFill="1" applyBorder="1" applyAlignment="1">
      <alignment horizontal="center" vertical="center"/>
    </xf>
    <xf numFmtId="49" fontId="1" fillId="6" borderId="2" xfId="0" applyNumberFormat="1" applyFont="1" applyFill="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2"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1"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49" fontId="1"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2" xfId="0" applyFont="1" applyFill="1" applyBorder="1" applyAlignment="1">
      <alignment horizontal="center" vertical="center"/>
    </xf>
    <xf numFmtId="0" fontId="13" fillId="6" borderId="0" xfId="0" applyFont="1" applyFill="1" applyAlignment="1">
      <alignment horizontal="center" vertical="center"/>
    </xf>
    <xf numFmtId="0" fontId="14" fillId="6" borderId="0" xfId="0" applyFont="1" applyFill="1" applyAlignment="1">
      <alignment horizontal="center" vertical="center"/>
    </xf>
    <xf numFmtId="0" fontId="0" fillId="0" borderId="11" xfId="0" applyBorder="1" applyAlignment="1">
      <alignment horizontal="center" vertical="center"/>
    </xf>
    <xf numFmtId="0" fontId="1"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49" fontId="4" fillId="0" borderId="15" xfId="0" applyNumberFormat="1" applyFont="1" applyBorder="1" applyAlignment="1">
      <alignment horizontal="center" vertical="center"/>
    </xf>
    <xf numFmtId="0" fontId="3" fillId="3" borderId="19" xfId="0" applyFont="1" applyFill="1" applyBorder="1" applyAlignment="1">
      <alignment horizontal="center" vertical="center"/>
    </xf>
    <xf numFmtId="0" fontId="3" fillId="6" borderId="20" xfId="0" applyFont="1" applyFill="1" applyBorder="1" applyAlignment="1">
      <alignment horizontal="center" vertical="center" wrapText="1"/>
    </xf>
    <xf numFmtId="0" fontId="3" fillId="6" borderId="19" xfId="0" applyFont="1" applyFill="1" applyBorder="1" applyAlignment="1">
      <alignment horizontal="center" vertical="center" wrapText="1"/>
    </xf>
    <xf numFmtId="9" fontId="3" fillId="3" borderId="3" xfId="1" applyFont="1" applyFill="1" applyBorder="1" applyAlignment="1">
      <alignment horizontal="center" vertical="center"/>
    </xf>
    <xf numFmtId="0" fontId="3" fillId="3" borderId="3" xfId="0" applyFont="1" applyFill="1" applyBorder="1" applyAlignment="1">
      <alignment horizontal="center" vertical="center"/>
    </xf>
    <xf numFmtId="49" fontId="1" fillId="0" borderId="22" xfId="0" applyNumberFormat="1" applyFont="1"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xf>
    <xf numFmtId="0" fontId="1" fillId="0" borderId="0" xfId="0" applyFont="1" applyAlignment="1">
      <alignment horizontal="center"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3" fillId="0" borderId="3" xfId="0" applyFont="1" applyBorder="1" applyAlignment="1">
      <alignment horizontal="center" vertical="center"/>
    </xf>
    <xf numFmtId="0" fontId="5" fillId="0" borderId="3" xfId="0" applyFont="1" applyBorder="1" applyAlignment="1">
      <alignment horizontal="center" vertical="center"/>
    </xf>
    <xf numFmtId="0" fontId="8" fillId="9" borderId="3" xfId="0" applyFont="1" applyFill="1" applyBorder="1" applyAlignment="1">
      <alignment horizontal="center" vertical="center" wrapText="1"/>
    </xf>
    <xf numFmtId="0" fontId="0" fillId="0" borderId="6" xfId="0"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27" xfId="0" applyFont="1" applyBorder="1" applyAlignment="1">
      <alignment horizontal="center" vertical="center" wrapText="1"/>
    </xf>
    <xf numFmtId="0" fontId="0" fillId="0" borderId="28" xfId="0" applyBorder="1" applyAlignment="1">
      <alignment horizontal="center" vertical="center" wrapText="1"/>
    </xf>
    <xf numFmtId="0" fontId="1" fillId="0" borderId="28" xfId="0" applyFont="1" applyBorder="1" applyAlignment="1">
      <alignment horizontal="center" vertical="center" wrapText="1"/>
    </xf>
    <xf numFmtId="0" fontId="0" fillId="0" borderId="0" xfId="0" applyAlignment="1">
      <alignment horizontal="center" vertical="center"/>
    </xf>
    <xf numFmtId="49" fontId="10" fillId="0" borderId="17" xfId="0" applyNumberFormat="1" applyFont="1" applyBorder="1" applyAlignment="1" applyProtection="1">
      <alignment horizontal="center" vertical="center" wrapText="1"/>
      <protection locked="0"/>
    </xf>
    <xf numFmtId="49" fontId="10" fillId="0" borderId="31" xfId="0" applyNumberFormat="1" applyFont="1" applyBorder="1" applyAlignment="1" applyProtection="1">
      <alignment horizontal="center" vertical="center" wrapText="1"/>
      <protection locked="0"/>
    </xf>
    <xf numFmtId="49" fontId="1" fillId="0" borderId="23"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 xfId="0" applyFont="1" applyBorder="1" applyAlignment="1">
      <alignment horizontal="center" vertical="center"/>
    </xf>
    <xf numFmtId="0" fontId="1" fillId="11" borderId="22" xfId="0" applyFont="1" applyFill="1" applyBorder="1" applyAlignment="1">
      <alignment horizontal="center" vertical="center"/>
    </xf>
    <xf numFmtId="0" fontId="1" fillId="0" borderId="22" xfId="0" quotePrefix="1" applyFont="1" applyBorder="1" applyAlignment="1">
      <alignment horizontal="center" vertical="center" wrapText="1"/>
    </xf>
    <xf numFmtId="49" fontId="10" fillId="0" borderId="32" xfId="0" applyNumberFormat="1" applyFont="1" applyBorder="1" applyAlignment="1" applyProtection="1">
      <alignment horizontal="center" vertical="center" wrapText="1"/>
      <protection locked="0"/>
    </xf>
    <xf numFmtId="0" fontId="1" fillId="0" borderId="23" xfId="0" applyFont="1" applyBorder="1" applyAlignment="1">
      <alignment horizontal="center" vertical="center"/>
    </xf>
    <xf numFmtId="0" fontId="1" fillId="6" borderId="1" xfId="0" applyFont="1" applyFill="1" applyBorder="1" applyAlignment="1">
      <alignment horizontal="center" vertical="center"/>
    </xf>
    <xf numFmtId="49" fontId="5" fillId="0" borderId="1" xfId="0" applyNumberFormat="1" applyFont="1" applyBorder="1" applyAlignment="1">
      <alignment horizontal="center" vertical="center" wrapText="1"/>
    </xf>
    <xf numFmtId="0" fontId="1" fillId="6" borderId="0" xfId="0" applyFont="1" applyFill="1"/>
    <xf numFmtId="0" fontId="0" fillId="6" borderId="0" xfId="0" applyFill="1"/>
    <xf numFmtId="0" fontId="2" fillId="6" borderId="29" xfId="0" applyFont="1" applyFill="1" applyBorder="1" applyAlignment="1">
      <alignment horizontal="center" vertical="center"/>
    </xf>
    <xf numFmtId="0" fontId="2" fillId="6" borderId="0" xfId="0" applyFont="1" applyFill="1" applyAlignment="1">
      <alignment horizontal="center" vertical="center"/>
    </xf>
    <xf numFmtId="0" fontId="2" fillId="6" borderId="30" xfId="0" applyFont="1" applyFill="1" applyBorder="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49" fontId="5" fillId="0" borderId="1"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0" fontId="1" fillId="0" borderId="3" xfId="0" applyFont="1" applyBorder="1" applyAlignment="1">
      <alignment horizontal="center" vertical="center"/>
    </xf>
  </cellXfs>
  <cellStyles count="2">
    <cellStyle name="Prozent" xfId="1" builtinId="5"/>
    <cellStyle name="Standard" xfId="0" builtinId="0"/>
  </cellStyles>
  <dxfs count="54">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FF99"/>
        </patternFill>
      </fill>
    </dxf>
    <dxf>
      <fill>
        <patternFill>
          <bgColor rgb="FFC00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C00000"/>
        </patternFill>
      </fill>
    </dxf>
    <dxf>
      <fill>
        <patternFill>
          <bgColor rgb="FF92D050"/>
        </patternFill>
      </fill>
    </dxf>
    <dxf>
      <fill>
        <patternFill>
          <bgColor rgb="FFFFFF99"/>
        </patternFill>
      </fill>
    </dxf>
    <dxf>
      <fill>
        <patternFill>
          <bgColor rgb="FFC00000"/>
        </patternFill>
      </fill>
    </dxf>
    <dxf>
      <fill>
        <patternFill>
          <bgColor rgb="FFC00000"/>
        </patternFill>
      </fill>
    </dxf>
    <dxf>
      <fill>
        <patternFill>
          <bgColor rgb="FFC00000"/>
        </patternFill>
      </fill>
    </dxf>
    <dxf>
      <fill>
        <patternFill>
          <bgColor rgb="FF92D050"/>
        </patternFill>
      </fill>
    </dxf>
    <dxf>
      <fill>
        <patternFill>
          <bgColor rgb="FFFFFF99"/>
        </patternFill>
      </fill>
    </dxf>
    <dxf>
      <fill>
        <patternFill>
          <bgColor rgb="FFC00000"/>
        </patternFill>
      </fill>
    </dxf>
    <dxf>
      <fill>
        <patternFill>
          <bgColor rgb="FFC00000"/>
        </patternFill>
      </fill>
    </dxf>
    <dxf>
      <fill>
        <patternFill>
          <bgColor rgb="FFC00000"/>
        </patternFill>
      </fill>
    </dxf>
    <dxf>
      <fill>
        <patternFill>
          <bgColor rgb="FF92D050"/>
        </patternFill>
      </fill>
    </dxf>
    <dxf>
      <fill>
        <patternFill>
          <bgColor rgb="FFFFFF99"/>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color theme="2" tint="-9.9948118533890809E-2"/>
      </font>
      <fill>
        <patternFill patternType="gray0625">
          <bgColor theme="2" tint="-9.9948118533890809E-2"/>
        </patternFill>
      </fill>
    </dxf>
    <dxf>
      <font>
        <b/>
        <i val="0"/>
        <color rgb="FFFF0000"/>
      </font>
      <fill>
        <gradientFill type="path" left="0.5" right="0.5" top="0.5" bottom="0.5">
          <stop position="0">
            <color theme="0"/>
          </stop>
          <stop position="1">
            <color theme="7" tint="0.59999389629810485"/>
          </stop>
        </gradientFill>
      </fill>
      <border>
        <vertical/>
        <horizontal/>
      </border>
    </dxf>
    <dxf>
      <font>
        <color theme="2" tint="-9.9948118533890809E-2"/>
      </font>
      <fill>
        <patternFill patternType="gray0625">
          <bgColor theme="2" tint="-9.9948118533890809E-2"/>
        </patternFill>
      </fill>
    </dxf>
  </dxfs>
  <tableStyles count="0" defaultTableStyle="TableStyleMedium2" defaultPivotStyle="PivotStyleLight16"/>
  <colors>
    <mruColors>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945BAF-74B7-4E37-B9C9-AED0AB98C222}" name="Tabelle1" displayName="Tabelle1" ref="B3:B5" totalsRowShown="0">
  <autoFilter ref="B3:B5" xr:uid="{D9945BAF-74B7-4E37-B9C9-AED0AB98C222}"/>
  <tableColumns count="1">
    <tableColumn id="1" xr3:uid="{100DDE35-BCC5-44AB-B4B0-90121EC6BDB0}" name="Spalte1"/>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I182"/>
  <sheetViews>
    <sheetView tabSelected="1" zoomScaleNormal="100" workbookViewId="0">
      <selection activeCell="D7" sqref="D7"/>
    </sheetView>
  </sheetViews>
  <sheetFormatPr baseColWidth="10" defaultColWidth="0" defaultRowHeight="12.75" zeroHeight="1" x14ac:dyDescent="0.25"/>
  <cols>
    <col min="1" max="1" width="1.28515625" style="41" customWidth="1"/>
    <col min="2" max="2" width="11.5703125" style="1" customWidth="1"/>
    <col min="3" max="3" width="11.42578125" style="1" customWidth="1"/>
    <col min="4" max="4" width="23.140625" style="1" customWidth="1"/>
    <col min="5" max="5" width="29.140625" style="1" customWidth="1"/>
    <col min="6" max="6" width="19.28515625" style="1" customWidth="1"/>
    <col min="7" max="7" width="11.42578125" style="1" customWidth="1"/>
    <col min="8" max="8" width="11.7109375" style="1" customWidth="1"/>
    <col min="9" max="9" width="14.5703125" style="2" customWidth="1"/>
    <col min="10" max="10" width="15.140625" style="1" customWidth="1"/>
    <col min="11" max="11" width="13.85546875" style="41" customWidth="1"/>
    <col min="12" max="12" width="34.42578125" style="1" customWidth="1"/>
    <col min="13" max="13" width="10.5703125" style="41" customWidth="1"/>
    <col min="14" max="20" width="11.42578125" style="1" hidden="1"/>
    <col min="21" max="21" width="43.5703125" style="1" hidden="1"/>
    <col min="22" max="29" width="11.42578125" style="1" hidden="1"/>
    <col min="30" max="30" width="43.5703125" style="1" hidden="1"/>
    <col min="31" max="35" width="0" style="1" hidden="1"/>
    <col min="36" max="16384" width="11.42578125" style="1" hidden="1"/>
  </cols>
  <sheetData>
    <row r="1" spans="2:19" s="41" customFormat="1" ht="4.1500000000000004" customHeight="1" thickBot="1" x14ac:dyDescent="0.3">
      <c r="I1" s="40"/>
    </row>
    <row r="2" spans="2:19" ht="49.5" customHeight="1" thickBot="1" x14ac:dyDescent="0.25">
      <c r="B2" s="153" t="str">
        <f>IF(D5="NSK","Nephrologische Schwerpunktklinik DGfN (NSK) - Kennzahlenbogen",IF(D5="NSA","Nephrlogische Schwerpunktabteilung DGfN (NSA) - Kennzahlenbogen",IF(D5="",S2)))</f>
        <v>!!! Bitte zuerst Einrichtungsart angeben !!!</v>
      </c>
      <c r="C2" s="153"/>
      <c r="D2" s="154"/>
      <c r="E2" s="154"/>
      <c r="F2" s="155"/>
      <c r="G2" s="147" t="s">
        <v>128</v>
      </c>
      <c r="H2" s="148"/>
      <c r="I2" s="14"/>
      <c r="J2" s="15" t="s">
        <v>129</v>
      </c>
      <c r="L2" s="90" t="s">
        <v>489</v>
      </c>
      <c r="S2" s="125" t="s">
        <v>683</v>
      </c>
    </row>
    <row r="3" spans="2:19" ht="25.15" customHeight="1" thickBot="1" x14ac:dyDescent="0.25">
      <c r="B3" s="38"/>
      <c r="C3" s="38"/>
      <c r="D3" s="38"/>
      <c r="E3" s="38"/>
      <c r="F3" s="37"/>
      <c r="G3" s="149"/>
      <c r="H3" s="150"/>
      <c r="I3" s="16"/>
      <c r="J3" s="17" t="s">
        <v>130</v>
      </c>
      <c r="L3" s="126" t="s">
        <v>694</v>
      </c>
    </row>
    <row r="4" spans="2:19" ht="25.15" customHeight="1" thickBot="1" x14ac:dyDescent="0.25">
      <c r="B4" s="41"/>
      <c r="C4" s="41"/>
      <c r="E4" s="37"/>
      <c r="F4" s="37"/>
      <c r="G4" s="151"/>
      <c r="H4" s="152"/>
      <c r="I4" s="18"/>
      <c r="J4" s="17" t="s">
        <v>131</v>
      </c>
      <c r="L4" s="41"/>
    </row>
    <row r="5" spans="2:19" ht="25.15" customHeight="1" x14ac:dyDescent="0.2">
      <c r="B5" s="41" t="s">
        <v>552</v>
      </c>
      <c r="C5" s="41"/>
      <c r="D5" s="30"/>
      <c r="E5" s="37"/>
      <c r="F5" s="37"/>
      <c r="G5" s="115"/>
      <c r="H5" s="115"/>
      <c r="I5" s="117"/>
      <c r="J5" s="118"/>
      <c r="L5" s="41"/>
    </row>
    <row r="6" spans="2:19" ht="13.5" customHeight="1" x14ac:dyDescent="0.2">
      <c r="B6" s="42"/>
      <c r="C6" s="37"/>
      <c r="E6" s="37"/>
      <c r="F6" s="37"/>
      <c r="G6" s="115"/>
      <c r="H6" s="115"/>
      <c r="I6" s="117"/>
      <c r="J6" s="118"/>
      <c r="L6" s="41"/>
    </row>
    <row r="7" spans="2:19" ht="25.15" customHeight="1" x14ac:dyDescent="0.2">
      <c r="B7" s="119" t="str">
        <f>"Reg.Nr. ("&amp;D5&amp;"-)"</f>
        <v>Reg.Nr. (-)</v>
      </c>
      <c r="C7" s="37"/>
      <c r="D7" s="34"/>
      <c r="E7" s="37"/>
      <c r="F7" s="37"/>
      <c r="G7" s="115"/>
      <c r="H7" s="115"/>
      <c r="I7" s="117"/>
      <c r="J7" s="116"/>
      <c r="L7" s="41"/>
    </row>
    <row r="8" spans="2:19" x14ac:dyDescent="0.25">
      <c r="B8" s="37"/>
      <c r="C8" s="37"/>
      <c r="D8" s="37"/>
      <c r="E8" s="37"/>
      <c r="F8" s="37"/>
      <c r="G8" s="37"/>
      <c r="H8" s="39"/>
      <c r="I8" s="40"/>
      <c r="J8" s="41"/>
      <c r="L8" s="41"/>
    </row>
    <row r="9" spans="2:19" ht="25.15" customHeight="1" x14ac:dyDescent="0.25">
      <c r="B9" s="121" t="str">
        <f>"Name der "&amp;D5&amp;""</f>
        <v xml:space="preserve">Name der </v>
      </c>
      <c r="C9" s="12"/>
      <c r="D9" s="145"/>
      <c r="E9" s="146"/>
      <c r="F9" s="146"/>
      <c r="G9" s="146"/>
      <c r="H9" s="146"/>
      <c r="I9" s="146"/>
      <c r="J9" s="146"/>
      <c r="L9" s="41"/>
    </row>
    <row r="10" spans="2:19" s="41" customFormat="1" x14ac:dyDescent="0.25">
      <c r="B10" s="42"/>
      <c r="C10" s="42"/>
      <c r="D10" s="37"/>
      <c r="E10" s="37"/>
      <c r="F10" s="37"/>
      <c r="I10" s="40"/>
    </row>
    <row r="11" spans="2:19" s="41" customFormat="1" ht="13.5" thickBot="1" x14ac:dyDescent="0.3">
      <c r="B11" s="43" t="s">
        <v>138</v>
      </c>
    </row>
    <row r="12" spans="2:19" ht="25.15" customHeight="1" thickBot="1" x14ac:dyDescent="0.3">
      <c r="B12" s="41"/>
      <c r="C12" s="171" t="s">
        <v>134</v>
      </c>
      <c r="D12" s="171"/>
      <c r="E12" s="171"/>
      <c r="F12" s="172" t="s">
        <v>135</v>
      </c>
      <c r="G12" s="172"/>
      <c r="H12" s="171"/>
      <c r="I12" s="44" t="s">
        <v>137</v>
      </c>
      <c r="J12" s="30"/>
      <c r="L12" s="41"/>
    </row>
    <row r="13" spans="2:19" ht="25.15" customHeight="1" thickBot="1" x14ac:dyDescent="0.3">
      <c r="B13" s="41"/>
      <c r="C13" s="19" t="s">
        <v>143</v>
      </c>
      <c r="D13" s="20" t="s">
        <v>226</v>
      </c>
      <c r="E13" s="21" t="s">
        <v>145</v>
      </c>
      <c r="F13" s="26" t="s">
        <v>146</v>
      </c>
      <c r="G13" s="173" t="s">
        <v>147</v>
      </c>
      <c r="H13" s="173"/>
      <c r="I13" s="44"/>
      <c r="J13" s="24"/>
      <c r="L13" s="41"/>
    </row>
    <row r="14" spans="2:19" ht="25.15" customHeight="1" thickBot="1" x14ac:dyDescent="0.3">
      <c r="B14" s="22" t="s">
        <v>44</v>
      </c>
      <c r="C14" s="7">
        <f>COUNTIF($K$19:$K$161,C13)</f>
        <v>0</v>
      </c>
      <c r="D14" s="7">
        <f>COUNTIF($K$19:$K$161,D13)</f>
        <v>0</v>
      </c>
      <c r="E14" s="7">
        <f>COUNTIF($K$19:$K$161,E13)</f>
        <v>0</v>
      </c>
      <c r="F14" s="7">
        <f>COUNTIF($K$19:$K$161,F13)</f>
        <v>134</v>
      </c>
      <c r="G14" s="160">
        <f>COUNTIF($K$19:$K$161,G13)</f>
        <v>0</v>
      </c>
      <c r="H14" s="160"/>
      <c r="I14" s="45" t="s">
        <v>168</v>
      </c>
      <c r="J14" s="30"/>
      <c r="L14" s="41"/>
    </row>
    <row r="15" spans="2:19" ht="25.15" customHeight="1" thickBot="1" x14ac:dyDescent="0.3">
      <c r="B15" s="161" t="s">
        <v>136</v>
      </c>
      <c r="C15" s="23">
        <f>C14/($C$14+$D$14+$E$14+$F$14+$G$14)</f>
        <v>0</v>
      </c>
      <c r="D15" s="23">
        <f t="shared" ref="D15:E15" si="0">D14/($C$14+$D$14+$E$14+$F$14+$G$14)</f>
        <v>0</v>
      </c>
      <c r="E15" s="23">
        <f t="shared" si="0"/>
        <v>0</v>
      </c>
      <c r="F15" s="23">
        <f>F14/($C$14+$D$14+$E$14+$F$14+$G$14)</f>
        <v>1</v>
      </c>
      <c r="G15" s="163">
        <f>G14/($C$14+$D$14+$E$14+$F$14+$G$14)</f>
        <v>0</v>
      </c>
      <c r="H15" s="164"/>
      <c r="I15" s="46"/>
      <c r="J15" s="25"/>
      <c r="L15" s="41"/>
    </row>
    <row r="16" spans="2:19" ht="25.15" customHeight="1" thickBot="1" x14ac:dyDescent="0.3">
      <c r="B16" s="162"/>
      <c r="C16" s="163">
        <f>(C14+D14+E14)/($C$14+$D$14+$E$14+$F$14+$G$14)</f>
        <v>0</v>
      </c>
      <c r="D16" s="163"/>
      <c r="E16" s="163"/>
      <c r="F16" s="163">
        <f>(F14+G14)/($C$14+$D$14+$E$14+$F$14+$G$14)</f>
        <v>1</v>
      </c>
      <c r="G16" s="163"/>
      <c r="H16" s="164"/>
      <c r="I16" s="44" t="s">
        <v>0</v>
      </c>
      <c r="J16" s="47"/>
    </row>
    <row r="17" spans="2:35" s="41" customFormat="1" ht="13.9" customHeight="1" thickBot="1" x14ac:dyDescent="0.3">
      <c r="B17" s="37"/>
      <c r="C17" s="37"/>
      <c r="D17" s="37"/>
      <c r="E17" s="37"/>
      <c r="F17" s="37"/>
      <c r="G17" s="37"/>
      <c r="H17" s="39"/>
      <c r="I17" s="40"/>
      <c r="U17" s="190" t="s">
        <v>549</v>
      </c>
      <c r="V17" s="190"/>
      <c r="W17" s="190"/>
      <c r="X17" s="190"/>
      <c r="Y17" s="190"/>
      <c r="Z17" s="190"/>
      <c r="AD17" s="190" t="s">
        <v>550</v>
      </c>
      <c r="AE17" s="190"/>
      <c r="AF17" s="190"/>
      <c r="AG17" s="190"/>
      <c r="AH17" s="190"/>
      <c r="AI17" s="190"/>
    </row>
    <row r="18" spans="2:35" ht="45" customHeight="1" x14ac:dyDescent="0.25">
      <c r="B18" s="6" t="s">
        <v>1</v>
      </c>
      <c r="C18" s="49" t="s">
        <v>2</v>
      </c>
      <c r="D18" s="159" t="s">
        <v>3</v>
      </c>
      <c r="E18" s="159"/>
      <c r="F18" s="49" t="s">
        <v>4</v>
      </c>
      <c r="G18" s="49" t="s">
        <v>139</v>
      </c>
      <c r="H18" s="8" t="str">
        <f>IF(D5="NSA","In der NSA",IF(D5="NSK","In der NSK",IF(D5="","")))</f>
        <v/>
      </c>
      <c r="I18" s="61" t="s">
        <v>228</v>
      </c>
      <c r="J18" s="8" t="s">
        <v>197</v>
      </c>
      <c r="K18" s="9" t="s">
        <v>132</v>
      </c>
      <c r="L18" s="10" t="s">
        <v>133</v>
      </c>
      <c r="O18" s="1" t="s">
        <v>139</v>
      </c>
      <c r="P18" s="2" t="s">
        <v>142</v>
      </c>
      <c r="Q18" s="2" t="s">
        <v>141</v>
      </c>
      <c r="R18" s="1" t="s">
        <v>140</v>
      </c>
      <c r="U18" s="13" t="s">
        <v>553</v>
      </c>
      <c r="V18" s="13" t="s">
        <v>554</v>
      </c>
      <c r="W18" s="27" t="s">
        <v>139</v>
      </c>
      <c r="X18" s="13" t="s">
        <v>142</v>
      </c>
      <c r="Y18" s="13" t="s">
        <v>141</v>
      </c>
      <c r="Z18" s="27" t="s">
        <v>140</v>
      </c>
      <c r="AD18" s="13" t="s">
        <v>553</v>
      </c>
      <c r="AE18" s="13" t="s">
        <v>554</v>
      </c>
      <c r="AF18" s="27" t="s">
        <v>139</v>
      </c>
      <c r="AG18" s="13" t="s">
        <v>142</v>
      </c>
      <c r="AH18" s="13" t="s">
        <v>141</v>
      </c>
      <c r="AI18" s="27" t="s">
        <v>140</v>
      </c>
    </row>
    <row r="19" spans="2:35" ht="115.9" customHeight="1" x14ac:dyDescent="0.25">
      <c r="B19" s="4" t="s">
        <v>5</v>
      </c>
      <c r="C19" s="3" t="s">
        <v>20</v>
      </c>
      <c r="D19" s="129" t="str">
        <f>IF($D$5="NSK",U19,IF($D$5="NSA",AD19,IF($D$5="","")))</f>
        <v/>
      </c>
      <c r="E19" s="129"/>
      <c r="F19" s="5" t="s">
        <v>39</v>
      </c>
      <c r="G19" s="13" t="b">
        <f>IF(D5="NSK","mindestens "&amp;O19&amp;" Betten (-äquivalente)",IF(O19=0,"---",IF(D5="NSA","mindestens "&amp;O19&amp;" / a")))</f>
        <v>0</v>
      </c>
      <c r="H19" s="48"/>
      <c r="I19" s="60" t="s">
        <v>127</v>
      </c>
      <c r="J19" s="56" t="str">
        <f>IF(ISNUMBER(H19),H19,"")</f>
        <v/>
      </c>
      <c r="K19" s="13" t="str">
        <f>IF(J19="","Kennzahl unvollständig",IF(J19&lt;P19,"Sollvorgabe nicht erfüllt",IF(OR(AND(ISNUMBER(Q19),J19&lt;Q19),AND(ISNUMBER(R19),J19&gt;R19)),"Wert sehr hoch/niedrig","Anforderungen erfüllt")))</f>
        <v>Kennzahl unvollständig</v>
      </c>
      <c r="L19" s="31"/>
      <c r="O19" s="1" t="str">
        <f t="shared" ref="O19:O41" si="1">IF($D$5="","",IF($D$5="NSK",IF(W19="","",X19),IF($D$5="NSA",IF(AF19="","",AG19))))</f>
        <v/>
      </c>
      <c r="P19" s="1" t="str">
        <f t="shared" ref="P19:P41" si="2">O19</f>
        <v/>
      </c>
      <c r="U19" s="13" t="s">
        <v>472</v>
      </c>
      <c r="V19" s="27"/>
      <c r="W19" s="27">
        <v>15</v>
      </c>
      <c r="X19" s="27">
        <v>15</v>
      </c>
      <c r="Y19" s="27"/>
      <c r="Z19" s="27"/>
      <c r="AD19" s="13" t="s">
        <v>672</v>
      </c>
      <c r="AE19" s="27"/>
      <c r="AF19" s="27">
        <v>0</v>
      </c>
      <c r="AG19" s="27">
        <v>0</v>
      </c>
      <c r="AH19" s="27"/>
      <c r="AI19" s="27"/>
    </row>
    <row r="20" spans="2:35" ht="25.5" x14ac:dyDescent="0.25">
      <c r="B20" s="4" t="s">
        <v>6</v>
      </c>
      <c r="C20" s="3" t="s">
        <v>21</v>
      </c>
      <c r="D20" s="129" t="str">
        <f t="shared" ref="D20:D23" si="3">IF($D$5="NSK",U20,IF($D$5="NSA",AD20,IF($D$5="","")))</f>
        <v/>
      </c>
      <c r="E20" s="129"/>
      <c r="F20" s="5" t="s">
        <v>148</v>
      </c>
      <c r="G20" s="27" t="s">
        <v>127</v>
      </c>
      <c r="H20" s="48"/>
      <c r="I20" s="60" t="s">
        <v>127</v>
      </c>
      <c r="J20" s="56" t="str">
        <f t="shared" ref="J20:J23" si="4">IF(ISNUMBER(H20),H20,"")</f>
        <v/>
      </c>
      <c r="K20" s="13" t="str">
        <f t="shared" ref="K20:K23" si="5">IF(J20="","Kennzahl unvollständig",IF(J20&lt;P20,"Sollvorgabe nicht erfüllt",IF(OR(AND(ISNUMBER(Q20),J20&lt;Q20),AND(ISNUMBER(R20),J20&gt;R20)),"Wert sehr hoch/niedrig","Anforderungen erfüllt")))</f>
        <v>Kennzahl unvollständig</v>
      </c>
      <c r="L20" s="31"/>
      <c r="O20" s="1" t="str">
        <f t="shared" si="1"/>
        <v/>
      </c>
      <c r="P20" s="1" t="str">
        <f t="shared" si="2"/>
        <v/>
      </c>
      <c r="U20" s="27" t="s">
        <v>169</v>
      </c>
      <c r="V20" s="27"/>
      <c r="W20" s="27">
        <v>0</v>
      </c>
      <c r="X20" s="27">
        <v>0</v>
      </c>
      <c r="Y20" s="27"/>
      <c r="Z20" s="27"/>
      <c r="AD20" s="27" t="s">
        <v>555</v>
      </c>
      <c r="AE20" s="27"/>
      <c r="AF20" s="27">
        <v>0</v>
      </c>
      <c r="AG20" s="27">
        <v>0</v>
      </c>
      <c r="AH20" s="27"/>
      <c r="AI20" s="27"/>
    </row>
    <row r="21" spans="2:35" ht="25.5" x14ac:dyDescent="0.25">
      <c r="B21" s="4" t="s">
        <v>7</v>
      </c>
      <c r="C21" s="3" t="s">
        <v>22</v>
      </c>
      <c r="D21" s="129" t="str">
        <f t="shared" si="3"/>
        <v/>
      </c>
      <c r="E21" s="129"/>
      <c r="F21" s="3" t="s">
        <v>40</v>
      </c>
      <c r="G21" s="27" t="s">
        <v>127</v>
      </c>
      <c r="H21" s="48"/>
      <c r="I21" s="60" t="s">
        <v>127</v>
      </c>
      <c r="J21" s="56" t="str">
        <f t="shared" si="4"/>
        <v/>
      </c>
      <c r="K21" s="13" t="str">
        <f t="shared" si="5"/>
        <v>Kennzahl unvollständig</v>
      </c>
      <c r="L21" s="31"/>
      <c r="O21" s="1" t="str">
        <f t="shared" si="1"/>
        <v/>
      </c>
      <c r="P21" s="1" t="str">
        <f t="shared" si="2"/>
        <v/>
      </c>
      <c r="U21" s="27" t="s">
        <v>170</v>
      </c>
      <c r="V21" s="27"/>
      <c r="W21" s="27">
        <v>0</v>
      </c>
      <c r="X21" s="27">
        <v>0</v>
      </c>
      <c r="Y21" s="27"/>
      <c r="Z21" s="27"/>
      <c r="AD21" s="27" t="s">
        <v>556</v>
      </c>
      <c r="AE21" s="27"/>
      <c r="AF21" s="27">
        <v>0</v>
      </c>
      <c r="AG21" s="27">
        <v>0</v>
      </c>
      <c r="AH21" s="27"/>
      <c r="AI21" s="27"/>
    </row>
    <row r="22" spans="2:35" ht="25.5" x14ac:dyDescent="0.25">
      <c r="B22" s="4" t="s">
        <v>8</v>
      </c>
      <c r="C22" s="3" t="s">
        <v>23</v>
      </c>
      <c r="D22" s="129" t="str">
        <f t="shared" si="3"/>
        <v/>
      </c>
      <c r="E22" s="129"/>
      <c r="F22" s="3" t="s">
        <v>41</v>
      </c>
      <c r="G22" s="27" t="s">
        <v>127</v>
      </c>
      <c r="H22" s="48"/>
      <c r="I22" s="60" t="s">
        <v>127</v>
      </c>
      <c r="J22" s="56" t="str">
        <f t="shared" si="4"/>
        <v/>
      </c>
      <c r="K22" s="13" t="str">
        <f t="shared" si="5"/>
        <v>Kennzahl unvollständig</v>
      </c>
      <c r="L22" s="31"/>
      <c r="O22" s="1" t="str">
        <f t="shared" si="1"/>
        <v/>
      </c>
      <c r="P22" s="1" t="str">
        <f t="shared" si="2"/>
        <v/>
      </c>
      <c r="U22" s="27" t="s">
        <v>171</v>
      </c>
      <c r="V22" s="27"/>
      <c r="W22" s="27">
        <v>0</v>
      </c>
      <c r="X22" s="27">
        <v>0</v>
      </c>
      <c r="Y22" s="27"/>
      <c r="Z22" s="27"/>
      <c r="AD22" s="27" t="s">
        <v>557</v>
      </c>
      <c r="AE22" s="27"/>
      <c r="AF22" s="27">
        <v>0</v>
      </c>
      <c r="AG22" s="27">
        <v>0</v>
      </c>
      <c r="AH22" s="27"/>
      <c r="AI22" s="27"/>
    </row>
    <row r="23" spans="2:35" ht="51" customHeight="1" x14ac:dyDescent="0.25">
      <c r="B23" s="4" t="s">
        <v>9</v>
      </c>
      <c r="C23" s="3" t="s">
        <v>24</v>
      </c>
      <c r="D23" s="129" t="str">
        <f t="shared" si="3"/>
        <v/>
      </c>
      <c r="E23" s="129"/>
      <c r="F23" s="3" t="s">
        <v>102</v>
      </c>
      <c r="G23" s="13" t="str">
        <f>CONCATENATE("Mindestens ",O23," stat. nephr. Fälle / a")</f>
        <v>Mindestens  stat. nephr. Fälle / a</v>
      </c>
      <c r="H23" s="48"/>
      <c r="I23" s="60" t="s">
        <v>127</v>
      </c>
      <c r="J23" s="56" t="str">
        <f t="shared" si="4"/>
        <v/>
      </c>
      <c r="K23" s="13" t="str">
        <f t="shared" si="5"/>
        <v>Kennzahl unvollständig</v>
      </c>
      <c r="L23" s="31"/>
      <c r="O23" s="1" t="str">
        <f t="shared" si="1"/>
        <v/>
      </c>
      <c r="P23" s="1" t="str">
        <f t="shared" si="2"/>
        <v/>
      </c>
      <c r="U23" s="27" t="s">
        <v>172</v>
      </c>
      <c r="V23" s="27"/>
      <c r="W23" s="27">
        <v>400</v>
      </c>
      <c r="X23" s="27">
        <v>400</v>
      </c>
      <c r="Y23" s="27"/>
      <c r="Z23" s="27"/>
      <c r="AD23" s="27" t="s">
        <v>558</v>
      </c>
      <c r="AE23" s="27"/>
      <c r="AF23" s="27">
        <v>400</v>
      </c>
      <c r="AG23" s="27">
        <v>400</v>
      </c>
      <c r="AH23" s="27"/>
      <c r="AI23" s="27"/>
    </row>
    <row r="24" spans="2:35" ht="25.5" customHeight="1" x14ac:dyDescent="0.25">
      <c r="B24" s="71" t="s">
        <v>127</v>
      </c>
      <c r="C24" s="165" t="s">
        <v>149</v>
      </c>
      <c r="D24" s="156" t="str">
        <f>IF($D$5="NSK",U24,IF($D$5="NSA",AD24,IF($D$5="","")))</f>
        <v/>
      </c>
      <c r="E24" s="35" t="s">
        <v>152</v>
      </c>
      <c r="F24" s="27" t="s">
        <v>127</v>
      </c>
      <c r="G24" s="27" t="s">
        <v>127</v>
      </c>
      <c r="H24" s="27" t="s">
        <v>127</v>
      </c>
      <c r="I24" s="27" t="s">
        <v>127</v>
      </c>
      <c r="J24" s="27" t="s">
        <v>127</v>
      </c>
      <c r="K24" s="27" t="s">
        <v>127</v>
      </c>
      <c r="L24" s="55" t="s">
        <v>127</v>
      </c>
      <c r="O24" s="1" t="str">
        <f t="shared" si="1"/>
        <v/>
      </c>
      <c r="P24" s="1" t="str">
        <f t="shared" si="2"/>
        <v/>
      </c>
      <c r="U24" s="134" t="s">
        <v>516</v>
      </c>
      <c r="V24" s="27"/>
      <c r="W24" s="27">
        <v>0</v>
      </c>
      <c r="X24" s="27">
        <v>0</v>
      </c>
      <c r="Y24" s="27"/>
      <c r="Z24" s="27"/>
      <c r="AD24" s="134" t="s">
        <v>559</v>
      </c>
      <c r="AE24" s="27"/>
      <c r="AF24" s="27">
        <v>0</v>
      </c>
      <c r="AG24" s="27">
        <v>0</v>
      </c>
      <c r="AH24" s="27"/>
      <c r="AI24" s="27"/>
    </row>
    <row r="25" spans="2:35" ht="25.5" x14ac:dyDescent="0.25">
      <c r="B25" s="70" t="s">
        <v>10</v>
      </c>
      <c r="C25" s="166"/>
      <c r="D25" s="157"/>
      <c r="E25" s="34"/>
      <c r="F25" s="36" t="s">
        <v>102</v>
      </c>
      <c r="G25" s="82" t="s">
        <v>127</v>
      </c>
      <c r="H25" s="48"/>
      <c r="I25" s="60" t="s">
        <v>127</v>
      </c>
      <c r="J25" s="56" t="str">
        <f t="shared" ref="J25" si="6">IF(ISNUMBER(H25),H25,"")</f>
        <v/>
      </c>
      <c r="K25" s="13" t="str">
        <f t="shared" ref="K25" si="7">IF(J25="","Kennzahl unvollständig",IF(J25&lt;P25,"Sollvorgabe nicht erfüllt",IF(OR(AND(ISNUMBER(Q25),J25&lt;Q25),AND(ISNUMBER(R25),J25&gt;R25)),"Wert sehr hoch/niedrig","Anforderungen erfüllt")))</f>
        <v>Kennzahl unvollständig</v>
      </c>
      <c r="L25" s="31"/>
      <c r="O25" s="1" t="str">
        <f t="shared" si="1"/>
        <v/>
      </c>
      <c r="P25" s="1" t="str">
        <f t="shared" si="2"/>
        <v/>
      </c>
      <c r="U25" s="135"/>
      <c r="V25" s="27"/>
      <c r="W25" s="27">
        <v>0</v>
      </c>
      <c r="X25" s="27">
        <v>0</v>
      </c>
      <c r="Y25" s="27"/>
      <c r="Z25" s="27"/>
      <c r="AD25" s="135"/>
      <c r="AE25" s="27"/>
      <c r="AF25" s="27">
        <v>0</v>
      </c>
      <c r="AG25" s="27">
        <v>0</v>
      </c>
      <c r="AH25" s="27"/>
      <c r="AI25" s="27"/>
    </row>
    <row r="26" spans="2:35" ht="25.5" x14ac:dyDescent="0.25">
      <c r="B26" s="70" t="s">
        <v>11</v>
      </c>
      <c r="C26" s="166"/>
      <c r="D26" s="157"/>
      <c r="E26" s="34"/>
      <c r="F26" s="36" t="s">
        <v>102</v>
      </c>
      <c r="G26" s="82" t="s">
        <v>127</v>
      </c>
      <c r="H26" s="48"/>
      <c r="I26" s="60" t="s">
        <v>127</v>
      </c>
      <c r="J26" s="56" t="str">
        <f t="shared" ref="J26:J34" si="8">IF(ISNUMBER(H26),H26,"")</f>
        <v/>
      </c>
      <c r="K26" s="13" t="str">
        <f t="shared" ref="K26:K34" si="9">IF(J26="","Kennzahl unvollständig",IF(J26&lt;P26,"Sollvorgabe nicht erfüllt",IF(OR(AND(ISNUMBER(Q26),J26&lt;Q26),AND(ISNUMBER(R26),J26&gt;R26)),"Wert sehr hoch/niedrig","Anforderungen erfüllt")))</f>
        <v>Kennzahl unvollständig</v>
      </c>
      <c r="L26" s="31"/>
      <c r="O26" s="1" t="str">
        <f t="shared" si="1"/>
        <v/>
      </c>
      <c r="P26" s="1" t="str">
        <f t="shared" si="2"/>
        <v/>
      </c>
      <c r="U26" s="135"/>
      <c r="V26" s="27"/>
      <c r="W26" s="27">
        <v>0</v>
      </c>
      <c r="X26" s="27">
        <v>0</v>
      </c>
      <c r="Y26" s="27"/>
      <c r="Z26" s="27"/>
      <c r="AD26" s="135"/>
      <c r="AE26" s="27"/>
      <c r="AF26" s="27">
        <v>0</v>
      </c>
      <c r="AG26" s="27">
        <v>0</v>
      </c>
      <c r="AH26" s="27"/>
      <c r="AI26" s="27"/>
    </row>
    <row r="27" spans="2:35" ht="25.5" x14ac:dyDescent="0.25">
      <c r="B27" s="70" t="s">
        <v>12</v>
      </c>
      <c r="C27" s="166"/>
      <c r="D27" s="157"/>
      <c r="E27" s="34"/>
      <c r="F27" s="36" t="s">
        <v>102</v>
      </c>
      <c r="G27" s="82" t="s">
        <v>127</v>
      </c>
      <c r="H27" s="48"/>
      <c r="I27" s="60" t="s">
        <v>127</v>
      </c>
      <c r="J27" s="56" t="str">
        <f t="shared" si="8"/>
        <v/>
      </c>
      <c r="K27" s="13" t="str">
        <f t="shared" si="9"/>
        <v>Kennzahl unvollständig</v>
      </c>
      <c r="L27" s="31"/>
      <c r="O27" s="1" t="str">
        <f t="shared" si="1"/>
        <v/>
      </c>
      <c r="P27" s="1" t="str">
        <f t="shared" si="2"/>
        <v/>
      </c>
      <c r="U27" s="135"/>
      <c r="V27" s="27"/>
      <c r="W27" s="27">
        <v>0</v>
      </c>
      <c r="X27" s="27">
        <v>0</v>
      </c>
      <c r="Y27" s="27"/>
      <c r="Z27" s="27"/>
      <c r="AD27" s="135"/>
      <c r="AE27" s="27"/>
      <c r="AF27" s="27">
        <v>0</v>
      </c>
      <c r="AG27" s="27">
        <v>0</v>
      </c>
      <c r="AH27" s="27"/>
      <c r="AI27" s="27"/>
    </row>
    <row r="28" spans="2:35" ht="25.5" x14ac:dyDescent="0.25">
      <c r="B28" s="70" t="s">
        <v>13</v>
      </c>
      <c r="C28" s="166"/>
      <c r="D28" s="157"/>
      <c r="E28" s="34"/>
      <c r="F28" s="36" t="s">
        <v>102</v>
      </c>
      <c r="G28" s="82" t="s">
        <v>127</v>
      </c>
      <c r="H28" s="48"/>
      <c r="I28" s="60" t="s">
        <v>127</v>
      </c>
      <c r="J28" s="56" t="str">
        <f t="shared" si="8"/>
        <v/>
      </c>
      <c r="K28" s="13" t="str">
        <f t="shared" si="9"/>
        <v>Kennzahl unvollständig</v>
      </c>
      <c r="L28" s="31"/>
      <c r="O28" s="1" t="str">
        <f t="shared" si="1"/>
        <v/>
      </c>
      <c r="P28" s="1" t="str">
        <f t="shared" si="2"/>
        <v/>
      </c>
      <c r="U28" s="135"/>
      <c r="V28" s="27"/>
      <c r="W28" s="27">
        <v>0</v>
      </c>
      <c r="X28" s="27">
        <v>0</v>
      </c>
      <c r="Y28" s="27"/>
      <c r="Z28" s="27"/>
      <c r="AD28" s="135"/>
      <c r="AE28" s="27"/>
      <c r="AF28" s="27">
        <v>0</v>
      </c>
      <c r="AG28" s="27">
        <v>0</v>
      </c>
      <c r="AH28" s="27"/>
      <c r="AI28" s="27"/>
    </row>
    <row r="29" spans="2:35" ht="25.5" x14ac:dyDescent="0.25">
      <c r="B29" s="70" t="s">
        <v>14</v>
      </c>
      <c r="C29" s="166"/>
      <c r="D29" s="157"/>
      <c r="E29" s="34"/>
      <c r="F29" s="36" t="s">
        <v>102</v>
      </c>
      <c r="G29" s="82" t="s">
        <v>127</v>
      </c>
      <c r="H29" s="48"/>
      <c r="I29" s="60" t="s">
        <v>127</v>
      </c>
      <c r="J29" s="56" t="str">
        <f t="shared" si="8"/>
        <v/>
      </c>
      <c r="K29" s="13" t="str">
        <f t="shared" si="9"/>
        <v>Kennzahl unvollständig</v>
      </c>
      <c r="L29" s="31"/>
      <c r="O29" s="1" t="str">
        <f t="shared" si="1"/>
        <v/>
      </c>
      <c r="P29" s="1" t="str">
        <f t="shared" si="2"/>
        <v/>
      </c>
      <c r="U29" s="135"/>
      <c r="V29" s="27"/>
      <c r="W29" s="27">
        <v>0</v>
      </c>
      <c r="X29" s="27">
        <v>0</v>
      </c>
      <c r="Y29" s="27"/>
      <c r="Z29" s="27"/>
      <c r="AD29" s="135"/>
      <c r="AE29" s="27"/>
      <c r="AF29" s="27">
        <v>0</v>
      </c>
      <c r="AG29" s="27">
        <v>0</v>
      </c>
      <c r="AH29" s="27"/>
      <c r="AI29" s="27"/>
    </row>
    <row r="30" spans="2:35" ht="25.5" x14ac:dyDescent="0.25">
      <c r="B30" s="70" t="s">
        <v>15</v>
      </c>
      <c r="C30" s="166"/>
      <c r="D30" s="157"/>
      <c r="E30" s="34"/>
      <c r="F30" s="36" t="s">
        <v>102</v>
      </c>
      <c r="G30" s="82" t="s">
        <v>127</v>
      </c>
      <c r="H30" s="48"/>
      <c r="I30" s="60" t="s">
        <v>127</v>
      </c>
      <c r="J30" s="56" t="str">
        <f t="shared" si="8"/>
        <v/>
      </c>
      <c r="K30" s="13" t="str">
        <f t="shared" si="9"/>
        <v>Kennzahl unvollständig</v>
      </c>
      <c r="L30" s="31"/>
      <c r="O30" s="1" t="str">
        <f t="shared" si="1"/>
        <v/>
      </c>
      <c r="P30" s="1" t="str">
        <f t="shared" si="2"/>
        <v/>
      </c>
      <c r="U30" s="135"/>
      <c r="V30" s="27"/>
      <c r="W30" s="27">
        <v>0</v>
      </c>
      <c r="X30" s="27">
        <v>0</v>
      </c>
      <c r="Y30" s="27"/>
      <c r="Z30" s="27"/>
      <c r="AD30" s="135"/>
      <c r="AE30" s="27"/>
      <c r="AF30" s="27">
        <v>0</v>
      </c>
      <c r="AG30" s="27">
        <v>0</v>
      </c>
      <c r="AH30" s="27"/>
      <c r="AI30" s="27"/>
    </row>
    <row r="31" spans="2:35" ht="25.5" x14ac:dyDescent="0.25">
      <c r="B31" s="70" t="s">
        <v>16</v>
      </c>
      <c r="C31" s="166"/>
      <c r="D31" s="157"/>
      <c r="E31" s="34"/>
      <c r="F31" s="36" t="s">
        <v>102</v>
      </c>
      <c r="G31" s="82" t="s">
        <v>127</v>
      </c>
      <c r="H31" s="48"/>
      <c r="I31" s="60" t="s">
        <v>127</v>
      </c>
      <c r="J31" s="56" t="str">
        <f t="shared" si="8"/>
        <v/>
      </c>
      <c r="K31" s="13" t="str">
        <f t="shared" si="9"/>
        <v>Kennzahl unvollständig</v>
      </c>
      <c r="L31" s="31"/>
      <c r="O31" s="1" t="str">
        <f t="shared" si="1"/>
        <v/>
      </c>
      <c r="P31" s="1" t="str">
        <f t="shared" si="2"/>
        <v/>
      </c>
      <c r="U31" s="135"/>
      <c r="V31" s="27"/>
      <c r="W31" s="27">
        <v>0</v>
      </c>
      <c r="X31" s="27">
        <v>0</v>
      </c>
      <c r="Y31" s="27"/>
      <c r="Z31" s="27"/>
      <c r="AD31" s="135"/>
      <c r="AE31" s="27"/>
      <c r="AF31" s="27">
        <v>0</v>
      </c>
      <c r="AG31" s="27">
        <v>0</v>
      </c>
      <c r="AH31" s="27"/>
      <c r="AI31" s="27"/>
    </row>
    <row r="32" spans="2:35" ht="25.5" x14ac:dyDescent="0.25">
      <c r="B32" s="70" t="s">
        <v>17</v>
      </c>
      <c r="C32" s="166"/>
      <c r="D32" s="157"/>
      <c r="E32" s="34"/>
      <c r="F32" s="36" t="s">
        <v>102</v>
      </c>
      <c r="G32" s="82" t="s">
        <v>127</v>
      </c>
      <c r="H32" s="48"/>
      <c r="I32" s="60" t="s">
        <v>127</v>
      </c>
      <c r="J32" s="56" t="str">
        <f t="shared" si="8"/>
        <v/>
      </c>
      <c r="K32" s="13" t="str">
        <f t="shared" si="9"/>
        <v>Kennzahl unvollständig</v>
      </c>
      <c r="L32" s="31"/>
      <c r="O32" s="1" t="str">
        <f t="shared" si="1"/>
        <v/>
      </c>
      <c r="P32" s="1" t="str">
        <f t="shared" si="2"/>
        <v/>
      </c>
      <c r="U32" s="135"/>
      <c r="V32" s="27"/>
      <c r="W32" s="27">
        <v>0</v>
      </c>
      <c r="X32" s="27">
        <v>0</v>
      </c>
      <c r="Y32" s="27"/>
      <c r="Z32" s="27"/>
      <c r="AD32" s="135"/>
      <c r="AE32" s="27"/>
      <c r="AF32" s="27">
        <v>0</v>
      </c>
      <c r="AG32" s="27">
        <v>0</v>
      </c>
      <c r="AH32" s="27"/>
      <c r="AI32" s="27"/>
    </row>
    <row r="33" spans="2:35" ht="25.5" x14ac:dyDescent="0.25">
      <c r="B33" s="70" t="s">
        <v>18</v>
      </c>
      <c r="C33" s="166"/>
      <c r="D33" s="157"/>
      <c r="E33" s="34"/>
      <c r="F33" s="36" t="s">
        <v>102</v>
      </c>
      <c r="G33" s="82" t="s">
        <v>127</v>
      </c>
      <c r="H33" s="48"/>
      <c r="I33" s="60" t="s">
        <v>127</v>
      </c>
      <c r="J33" s="56" t="str">
        <f t="shared" si="8"/>
        <v/>
      </c>
      <c r="K33" s="13" t="str">
        <f t="shared" si="9"/>
        <v>Kennzahl unvollständig</v>
      </c>
      <c r="L33" s="31"/>
      <c r="O33" s="1" t="str">
        <f t="shared" si="1"/>
        <v/>
      </c>
      <c r="P33" s="1" t="str">
        <f t="shared" si="2"/>
        <v/>
      </c>
      <c r="U33" s="135"/>
      <c r="V33" s="27"/>
      <c r="W33" s="27">
        <v>0</v>
      </c>
      <c r="X33" s="27">
        <v>0</v>
      </c>
      <c r="Y33" s="27"/>
      <c r="Z33" s="27"/>
      <c r="AD33" s="135"/>
      <c r="AE33" s="27"/>
      <c r="AF33" s="27">
        <v>0</v>
      </c>
      <c r="AG33" s="27">
        <v>0</v>
      </c>
      <c r="AH33" s="27"/>
      <c r="AI33" s="27"/>
    </row>
    <row r="34" spans="2:35" ht="25.5" x14ac:dyDescent="0.25">
      <c r="B34" s="70" t="s">
        <v>19</v>
      </c>
      <c r="C34" s="167"/>
      <c r="D34" s="158"/>
      <c r="E34" s="34"/>
      <c r="F34" s="36" t="s">
        <v>102</v>
      </c>
      <c r="G34" s="82" t="s">
        <v>127</v>
      </c>
      <c r="H34" s="48"/>
      <c r="I34" s="60" t="s">
        <v>127</v>
      </c>
      <c r="J34" s="56" t="str">
        <f t="shared" si="8"/>
        <v/>
      </c>
      <c r="K34" s="13" t="str">
        <f t="shared" si="9"/>
        <v>Kennzahl unvollständig</v>
      </c>
      <c r="L34" s="31"/>
      <c r="O34" s="1" t="str">
        <f t="shared" si="1"/>
        <v/>
      </c>
      <c r="P34" s="1" t="str">
        <f t="shared" si="2"/>
        <v/>
      </c>
      <c r="U34" s="136"/>
      <c r="V34" s="27"/>
      <c r="W34" s="27">
        <v>0</v>
      </c>
      <c r="X34" s="27">
        <v>0</v>
      </c>
      <c r="Y34" s="27"/>
      <c r="Z34" s="27"/>
      <c r="AD34" s="136"/>
      <c r="AE34" s="27"/>
      <c r="AF34" s="27">
        <v>0</v>
      </c>
      <c r="AG34" s="27">
        <v>0</v>
      </c>
      <c r="AH34" s="27"/>
      <c r="AI34" s="27"/>
    </row>
    <row r="35" spans="2:35" ht="15" x14ac:dyDescent="0.25">
      <c r="B35" s="71" t="s">
        <v>127</v>
      </c>
      <c r="C35" s="165" t="s">
        <v>150</v>
      </c>
      <c r="D35" s="175" t="s">
        <v>151</v>
      </c>
      <c r="E35" s="35" t="s">
        <v>152</v>
      </c>
      <c r="F35" s="27" t="s">
        <v>127</v>
      </c>
      <c r="G35" s="27" t="s">
        <v>127</v>
      </c>
      <c r="H35" s="27" t="s">
        <v>127</v>
      </c>
      <c r="I35" s="27" t="s">
        <v>127</v>
      </c>
      <c r="J35" s="27" t="s">
        <v>127</v>
      </c>
      <c r="K35" s="27" t="s">
        <v>127</v>
      </c>
      <c r="L35" s="55" t="s">
        <v>127</v>
      </c>
      <c r="O35" s="1" t="str">
        <f t="shared" si="1"/>
        <v/>
      </c>
      <c r="P35" s="1" t="str">
        <f t="shared" si="2"/>
        <v/>
      </c>
      <c r="U35" s="27"/>
      <c r="V35" s="27"/>
      <c r="W35" s="27">
        <v>0</v>
      </c>
      <c r="X35" s="27">
        <v>0</v>
      </c>
      <c r="Y35" s="27"/>
      <c r="Z35" s="27"/>
      <c r="AD35" s="27"/>
      <c r="AE35" s="27"/>
      <c r="AF35" s="27">
        <v>0</v>
      </c>
      <c r="AG35" s="27">
        <v>0</v>
      </c>
      <c r="AH35" s="27"/>
      <c r="AI35" s="27"/>
    </row>
    <row r="36" spans="2:35" ht="25.5" x14ac:dyDescent="0.25">
      <c r="B36" s="4" t="s">
        <v>37</v>
      </c>
      <c r="C36" s="166"/>
      <c r="D36" s="157"/>
      <c r="E36" s="5" t="s">
        <v>174</v>
      </c>
      <c r="F36" s="36" t="s">
        <v>102</v>
      </c>
      <c r="G36" s="82" t="s">
        <v>127</v>
      </c>
      <c r="H36" s="48"/>
      <c r="I36" s="60" t="s">
        <v>127</v>
      </c>
      <c r="J36" s="56" t="str">
        <f t="shared" ref="J36" si="10">IF(ISNUMBER(H36),H36,"")</f>
        <v/>
      </c>
      <c r="K36" s="13" t="str">
        <f t="shared" ref="K36" si="11">IF(J36="","Kennzahl unvollständig",IF(J36&lt;P36,"Sollvorgabe nicht erfüllt",IF(OR(AND(ISNUMBER(Q36),J36&lt;Q36),AND(ISNUMBER(R36),J36&gt;R36)),"Wert sehr hoch/niedrig","Anforderungen erfüllt")))</f>
        <v>Kennzahl unvollständig</v>
      </c>
      <c r="L36" s="31"/>
      <c r="O36" s="1" t="str">
        <f t="shared" si="1"/>
        <v/>
      </c>
      <c r="P36" s="1" t="str">
        <f t="shared" si="2"/>
        <v/>
      </c>
      <c r="U36" s="27"/>
      <c r="V36" s="27"/>
      <c r="W36" s="27">
        <v>0</v>
      </c>
      <c r="X36" s="27">
        <v>0</v>
      </c>
      <c r="Y36" s="27"/>
      <c r="Z36" s="27"/>
      <c r="AD36" s="27"/>
      <c r="AE36" s="27"/>
      <c r="AF36" s="27">
        <v>0</v>
      </c>
      <c r="AG36" s="27">
        <v>0</v>
      </c>
      <c r="AH36" s="27"/>
      <c r="AI36" s="27"/>
    </row>
    <row r="37" spans="2:35" ht="25.5" x14ac:dyDescent="0.25">
      <c r="B37" s="72" t="s">
        <v>38</v>
      </c>
      <c r="C37" s="166"/>
      <c r="D37" s="157"/>
      <c r="E37" s="5" t="s">
        <v>175</v>
      </c>
      <c r="F37" s="36" t="s">
        <v>102</v>
      </c>
      <c r="G37" s="82" t="s">
        <v>127</v>
      </c>
      <c r="H37" s="48"/>
      <c r="I37" s="60" t="s">
        <v>127</v>
      </c>
      <c r="J37" s="56" t="str">
        <f t="shared" ref="J37:J47" si="12">IF(ISNUMBER(H37),H37,"")</f>
        <v/>
      </c>
      <c r="K37" s="13" t="str">
        <f t="shared" ref="K37:K47" si="13">IF(J37="","Kennzahl unvollständig",IF(J37&lt;P37,"Sollvorgabe nicht erfüllt",IF(OR(AND(ISNUMBER(Q37),J37&lt;Q37),AND(ISNUMBER(R37),J37&gt;R37)),"Wert sehr hoch/niedrig","Anforderungen erfüllt")))</f>
        <v>Kennzahl unvollständig</v>
      </c>
      <c r="L37" s="31"/>
      <c r="O37" s="1" t="str">
        <f t="shared" si="1"/>
        <v/>
      </c>
      <c r="P37" s="1" t="str">
        <f t="shared" si="2"/>
        <v/>
      </c>
      <c r="U37" s="27"/>
      <c r="V37" s="27"/>
      <c r="W37" s="27">
        <v>0</v>
      </c>
      <c r="X37" s="27">
        <v>0</v>
      </c>
      <c r="Y37" s="27"/>
      <c r="Z37" s="27"/>
      <c r="AD37" s="27"/>
      <c r="AE37" s="27"/>
      <c r="AF37" s="27">
        <v>0</v>
      </c>
      <c r="AG37" s="27">
        <v>0</v>
      </c>
      <c r="AH37" s="27"/>
      <c r="AI37" s="27"/>
    </row>
    <row r="38" spans="2:35" ht="26.45" customHeight="1" x14ac:dyDescent="0.25">
      <c r="B38" s="72" t="s">
        <v>54</v>
      </c>
      <c r="C38" s="166"/>
      <c r="D38" s="157"/>
      <c r="E38" s="5" t="s">
        <v>176</v>
      </c>
      <c r="F38" s="36" t="s">
        <v>102</v>
      </c>
      <c r="G38" s="82" t="s">
        <v>127</v>
      </c>
      <c r="H38" s="48"/>
      <c r="I38" s="60" t="s">
        <v>127</v>
      </c>
      <c r="J38" s="56" t="str">
        <f t="shared" si="12"/>
        <v/>
      </c>
      <c r="K38" s="13" t="str">
        <f t="shared" si="13"/>
        <v>Kennzahl unvollständig</v>
      </c>
      <c r="L38" s="31"/>
      <c r="O38" s="1" t="str">
        <f t="shared" si="1"/>
        <v/>
      </c>
      <c r="P38" s="1" t="str">
        <f t="shared" si="2"/>
        <v/>
      </c>
      <c r="U38" s="27"/>
      <c r="V38" s="27"/>
      <c r="W38" s="27">
        <v>0</v>
      </c>
      <c r="X38" s="27">
        <v>0</v>
      </c>
      <c r="Y38" s="27"/>
      <c r="Z38" s="27"/>
      <c r="AD38" s="27"/>
      <c r="AE38" s="27"/>
      <c r="AF38" s="27">
        <v>0</v>
      </c>
      <c r="AG38" s="27">
        <v>0</v>
      </c>
      <c r="AH38" s="27"/>
      <c r="AI38" s="27"/>
    </row>
    <row r="39" spans="2:35" ht="26.45" customHeight="1" x14ac:dyDescent="0.25">
      <c r="B39" s="72" t="s">
        <v>55</v>
      </c>
      <c r="C39" s="166"/>
      <c r="D39" s="157"/>
      <c r="E39" s="5" t="s">
        <v>179</v>
      </c>
      <c r="F39" s="36" t="s">
        <v>102</v>
      </c>
      <c r="G39" s="82" t="s">
        <v>127</v>
      </c>
      <c r="H39" s="48"/>
      <c r="I39" s="60" t="s">
        <v>127</v>
      </c>
      <c r="J39" s="56" t="str">
        <f t="shared" si="12"/>
        <v/>
      </c>
      <c r="K39" s="13" t="str">
        <f t="shared" si="13"/>
        <v>Kennzahl unvollständig</v>
      </c>
      <c r="L39" s="31"/>
      <c r="O39" s="1" t="str">
        <f t="shared" si="1"/>
        <v/>
      </c>
      <c r="P39" s="1" t="str">
        <f t="shared" si="2"/>
        <v/>
      </c>
      <c r="U39" s="27"/>
      <c r="V39" s="27"/>
      <c r="W39" s="27">
        <v>0</v>
      </c>
      <c r="X39" s="27">
        <v>0</v>
      </c>
      <c r="Y39" s="27"/>
      <c r="Z39" s="27"/>
      <c r="AD39" s="27"/>
      <c r="AE39" s="27"/>
      <c r="AF39" s="27">
        <v>0</v>
      </c>
      <c r="AG39" s="27">
        <v>0</v>
      </c>
      <c r="AH39" s="27"/>
      <c r="AI39" s="27"/>
    </row>
    <row r="40" spans="2:35" ht="26.45" customHeight="1" x14ac:dyDescent="0.25">
      <c r="B40" s="72" t="s">
        <v>56</v>
      </c>
      <c r="C40" s="166"/>
      <c r="D40" s="157"/>
      <c r="E40" s="5" t="s">
        <v>177</v>
      </c>
      <c r="F40" s="36" t="s">
        <v>102</v>
      </c>
      <c r="G40" s="82" t="s">
        <v>127</v>
      </c>
      <c r="H40" s="48"/>
      <c r="I40" s="60" t="s">
        <v>127</v>
      </c>
      <c r="J40" s="56" t="str">
        <f t="shared" si="12"/>
        <v/>
      </c>
      <c r="K40" s="13" t="str">
        <f t="shared" si="13"/>
        <v>Kennzahl unvollständig</v>
      </c>
      <c r="L40" s="31"/>
      <c r="O40" s="1" t="str">
        <f t="shared" si="1"/>
        <v/>
      </c>
      <c r="P40" s="1" t="str">
        <f t="shared" si="2"/>
        <v/>
      </c>
      <c r="U40" s="27"/>
      <c r="V40" s="27"/>
      <c r="W40" s="27">
        <v>0</v>
      </c>
      <c r="X40" s="27">
        <v>0</v>
      </c>
      <c r="Y40" s="27"/>
      <c r="Z40" s="27"/>
      <c r="AD40" s="27"/>
      <c r="AE40" s="27"/>
      <c r="AF40" s="27">
        <v>0</v>
      </c>
      <c r="AG40" s="27">
        <v>0</v>
      </c>
      <c r="AH40" s="27"/>
      <c r="AI40" s="27"/>
    </row>
    <row r="41" spans="2:35" ht="38.25" customHeight="1" x14ac:dyDescent="0.25">
      <c r="B41" s="72" t="s">
        <v>57</v>
      </c>
      <c r="C41" s="166"/>
      <c r="D41" s="157"/>
      <c r="E41" s="84" t="s">
        <v>178</v>
      </c>
      <c r="F41" s="36" t="s">
        <v>102</v>
      </c>
      <c r="G41" s="82" t="s">
        <v>127</v>
      </c>
      <c r="H41" s="48"/>
      <c r="I41" s="60" t="s">
        <v>127</v>
      </c>
      <c r="J41" s="56" t="str">
        <f t="shared" si="12"/>
        <v/>
      </c>
      <c r="K41" s="13" t="str">
        <f t="shared" si="13"/>
        <v>Kennzahl unvollständig</v>
      </c>
      <c r="L41" s="31"/>
      <c r="O41" s="1" t="str">
        <f t="shared" si="1"/>
        <v/>
      </c>
      <c r="P41" s="1" t="str">
        <f t="shared" si="2"/>
        <v/>
      </c>
      <c r="U41" s="27"/>
      <c r="V41" s="27"/>
      <c r="W41" s="27">
        <v>0</v>
      </c>
      <c r="X41" s="27">
        <v>0</v>
      </c>
      <c r="Y41" s="27"/>
      <c r="Z41" s="27"/>
      <c r="AD41" s="27"/>
      <c r="AE41" s="27"/>
      <c r="AF41" s="27">
        <v>0</v>
      </c>
      <c r="AG41" s="27">
        <v>0</v>
      </c>
      <c r="AH41" s="27"/>
      <c r="AI41" s="27"/>
    </row>
    <row r="42" spans="2:35" ht="38.25" customHeight="1" x14ac:dyDescent="0.25">
      <c r="B42" s="4" t="s">
        <v>58</v>
      </c>
      <c r="C42" s="3" t="s">
        <v>240</v>
      </c>
      <c r="D42" s="176" t="s">
        <v>473</v>
      </c>
      <c r="E42" s="178"/>
      <c r="F42" s="36" t="s">
        <v>241</v>
      </c>
      <c r="G42" s="82" t="str">
        <f>CONCATENATE("Mind. ",O42," VK")</f>
        <v>Mind.  VK</v>
      </c>
      <c r="H42" s="48"/>
      <c r="I42" s="60" t="s">
        <v>127</v>
      </c>
      <c r="J42" s="56" t="str">
        <f t="shared" si="12"/>
        <v/>
      </c>
      <c r="K42" s="13" t="str">
        <f t="shared" si="13"/>
        <v>Kennzahl unvollständig</v>
      </c>
      <c r="L42" s="31"/>
      <c r="O42" s="1" t="str">
        <f>IF($D$5="","",IF($D$5="NSK",IF(W42="","",X42),IF($D$5="NSA",IF(AF42="","",AG42))))</f>
        <v/>
      </c>
      <c r="P42" s="1" t="str">
        <f>O42</f>
        <v/>
      </c>
      <c r="U42" s="27"/>
      <c r="V42" s="27"/>
      <c r="W42" s="27">
        <v>3</v>
      </c>
      <c r="X42" s="27">
        <v>3</v>
      </c>
      <c r="Y42" s="27"/>
      <c r="Z42" s="27"/>
      <c r="AD42" s="27"/>
      <c r="AE42" s="27"/>
      <c r="AF42" s="27">
        <v>2</v>
      </c>
      <c r="AG42" s="27">
        <v>2</v>
      </c>
      <c r="AH42" s="27"/>
      <c r="AI42" s="27"/>
    </row>
    <row r="43" spans="2:35" ht="38.25" x14ac:dyDescent="0.25">
      <c r="B43" s="4" t="s">
        <v>59</v>
      </c>
      <c r="C43" s="3" t="s">
        <v>25</v>
      </c>
      <c r="D43" s="130" t="s">
        <v>481</v>
      </c>
      <c r="E43" s="130"/>
      <c r="F43" s="5" t="s">
        <v>482</v>
      </c>
      <c r="G43" s="27" t="s">
        <v>127</v>
      </c>
      <c r="H43" s="48"/>
      <c r="I43" s="60" t="s">
        <v>127</v>
      </c>
      <c r="J43" s="56" t="str">
        <f t="shared" si="12"/>
        <v/>
      </c>
      <c r="K43" s="13" t="str">
        <f t="shared" si="13"/>
        <v>Kennzahl unvollständig</v>
      </c>
      <c r="L43" s="31"/>
      <c r="O43" s="1" t="str">
        <f t="shared" ref="O43:O73" si="14">IF($D$5="","",IF($D$5="NSK",IF(W43="","",X43),IF($D$5="NSA",IF(AF43="","",AG43))))</f>
        <v/>
      </c>
      <c r="P43" s="1" t="str">
        <f t="shared" ref="P43:P45" si="15">O43</f>
        <v/>
      </c>
      <c r="U43" s="27"/>
      <c r="V43" s="27"/>
      <c r="W43" s="27">
        <v>0</v>
      </c>
      <c r="X43" s="27">
        <v>0</v>
      </c>
      <c r="Y43" s="27"/>
      <c r="Z43" s="27"/>
      <c r="AD43" s="27"/>
      <c r="AE43" s="27"/>
      <c r="AF43" s="27">
        <v>0</v>
      </c>
      <c r="AG43" s="27">
        <v>0</v>
      </c>
      <c r="AH43" s="27"/>
      <c r="AI43" s="27"/>
    </row>
    <row r="44" spans="2:35" ht="25.5" x14ac:dyDescent="0.25">
      <c r="B44" s="4" t="s">
        <v>60</v>
      </c>
      <c r="C44" s="3" t="s">
        <v>26</v>
      </c>
      <c r="D44" s="130" t="s">
        <v>676</v>
      </c>
      <c r="E44" s="130"/>
      <c r="F44" s="5" t="s">
        <v>474</v>
      </c>
      <c r="G44" s="27" t="s">
        <v>127</v>
      </c>
      <c r="H44" s="48"/>
      <c r="I44" s="60" t="s">
        <v>127</v>
      </c>
      <c r="J44" s="56" t="str">
        <f t="shared" si="12"/>
        <v/>
      </c>
      <c r="K44" s="13" t="str">
        <f t="shared" si="13"/>
        <v>Kennzahl unvollständig</v>
      </c>
      <c r="L44" s="31"/>
      <c r="O44" s="1" t="str">
        <f t="shared" si="14"/>
        <v/>
      </c>
      <c r="P44" s="1" t="str">
        <f t="shared" si="15"/>
        <v/>
      </c>
      <c r="U44" s="27"/>
      <c r="V44" s="27"/>
      <c r="W44" s="27">
        <v>0</v>
      </c>
      <c r="X44" s="27">
        <v>0</v>
      </c>
      <c r="Y44" s="27"/>
      <c r="Z44" s="27"/>
      <c r="AD44" s="27"/>
      <c r="AE44" s="27"/>
      <c r="AF44" s="27">
        <v>0</v>
      </c>
      <c r="AG44" s="27">
        <v>0</v>
      </c>
      <c r="AH44" s="27"/>
      <c r="AI44" s="27"/>
    </row>
    <row r="45" spans="2:35" ht="58.5" customHeight="1" x14ac:dyDescent="0.25">
      <c r="B45" s="4" t="s">
        <v>61</v>
      </c>
      <c r="C45" s="3" t="s">
        <v>153</v>
      </c>
      <c r="D45" s="176" t="str">
        <f>IF($D$5="NSK",U45,IF($D$5="NSA",AD45,IF($D$5="","")))</f>
        <v/>
      </c>
      <c r="E45" s="177"/>
      <c r="F45" s="5" t="s">
        <v>475</v>
      </c>
      <c r="G45" s="27" t="s">
        <v>127</v>
      </c>
      <c r="H45" s="48"/>
      <c r="I45" s="60" t="s">
        <v>127</v>
      </c>
      <c r="J45" s="56" t="str">
        <f t="shared" si="12"/>
        <v/>
      </c>
      <c r="K45" s="13" t="str">
        <f t="shared" si="13"/>
        <v>Kennzahl unvollständig</v>
      </c>
      <c r="L45" s="31"/>
      <c r="O45" s="1" t="str">
        <f t="shared" si="14"/>
        <v/>
      </c>
      <c r="P45" s="1" t="str">
        <f t="shared" si="15"/>
        <v/>
      </c>
      <c r="U45" s="13" t="s">
        <v>476</v>
      </c>
      <c r="V45" s="27"/>
      <c r="W45" s="27">
        <v>0</v>
      </c>
      <c r="X45" s="27">
        <v>0</v>
      </c>
      <c r="Y45" s="27"/>
      <c r="Z45" s="27"/>
      <c r="AD45" s="13" t="s">
        <v>560</v>
      </c>
      <c r="AE45" s="27"/>
      <c r="AF45" s="27">
        <v>0</v>
      </c>
      <c r="AG45" s="27">
        <v>0</v>
      </c>
      <c r="AH45" s="27"/>
      <c r="AI45" s="27"/>
    </row>
    <row r="46" spans="2:35" ht="38.25" x14ac:dyDescent="0.25">
      <c r="B46" s="4" t="s">
        <v>62</v>
      </c>
      <c r="C46" s="3" t="s">
        <v>27</v>
      </c>
      <c r="D46" s="129" t="str">
        <f>IF($D$5="NSK",U46,IF($D$5="NSA",AD46,IF($D$5="","")))</f>
        <v/>
      </c>
      <c r="E46" s="5" t="s">
        <v>46</v>
      </c>
      <c r="F46" s="3" t="s">
        <v>42</v>
      </c>
      <c r="G46" s="13" t="str">
        <f>CONCATENATE("mindestens ",O46," / a (+ 1.3.4.2)")</f>
        <v>mindestens  / a (+ 1.3.4.2)</v>
      </c>
      <c r="H46" s="48"/>
      <c r="I46" s="60" t="s">
        <v>127</v>
      </c>
      <c r="J46" s="56" t="str">
        <f t="shared" si="12"/>
        <v/>
      </c>
      <c r="K46" s="13" t="str">
        <f t="shared" si="13"/>
        <v>Kennzahl unvollständig</v>
      </c>
      <c r="L46" s="31"/>
      <c r="O46" s="1" t="str">
        <f t="shared" si="14"/>
        <v/>
      </c>
      <c r="P46" s="29" t="str">
        <f>IFERROR(O46-J47,O46)</f>
        <v/>
      </c>
      <c r="U46" s="134" t="s">
        <v>155</v>
      </c>
      <c r="V46" s="27"/>
      <c r="W46" s="27">
        <v>50</v>
      </c>
      <c r="X46" s="27">
        <v>50</v>
      </c>
      <c r="Y46" s="27"/>
      <c r="Z46" s="27"/>
      <c r="AD46" s="134" t="s">
        <v>561</v>
      </c>
      <c r="AE46" s="27"/>
      <c r="AF46" s="27">
        <v>25</v>
      </c>
      <c r="AG46" s="27">
        <v>25</v>
      </c>
      <c r="AH46" s="27"/>
      <c r="AI46" s="27"/>
    </row>
    <row r="47" spans="2:35" ht="38.25" x14ac:dyDescent="0.25">
      <c r="B47" s="4" t="s">
        <v>63</v>
      </c>
      <c r="C47" s="3" t="s">
        <v>28</v>
      </c>
      <c r="D47" s="129"/>
      <c r="E47" s="5" t="s">
        <v>156</v>
      </c>
      <c r="F47" s="3" t="s">
        <v>42</v>
      </c>
      <c r="G47" s="13" t="str">
        <f>CONCATENATE("mindestens ",O47," / a (+ 1.3.4.1)")</f>
        <v>mindestens  / a (+ 1.3.4.1)</v>
      </c>
      <c r="H47" s="48"/>
      <c r="I47" s="60" t="s">
        <v>127</v>
      </c>
      <c r="J47" s="56" t="str">
        <f t="shared" si="12"/>
        <v/>
      </c>
      <c r="K47" s="13" t="str">
        <f t="shared" si="13"/>
        <v>Kennzahl unvollständig</v>
      </c>
      <c r="L47" s="31"/>
      <c r="O47" s="1" t="str">
        <f t="shared" si="14"/>
        <v/>
      </c>
      <c r="P47" s="29" t="str">
        <f>IFERROR(O47-J46,O47)</f>
        <v/>
      </c>
      <c r="U47" s="135"/>
      <c r="V47" s="27"/>
      <c r="W47" s="27">
        <v>50</v>
      </c>
      <c r="X47" s="27">
        <v>50</v>
      </c>
      <c r="Y47" s="27"/>
      <c r="Z47" s="27"/>
      <c r="AD47" s="135"/>
      <c r="AE47" s="27"/>
      <c r="AF47" s="27">
        <v>25</v>
      </c>
      <c r="AG47" s="27">
        <v>25</v>
      </c>
      <c r="AH47" s="27"/>
      <c r="AI47" s="27"/>
    </row>
    <row r="48" spans="2:35" ht="25.5" x14ac:dyDescent="0.25">
      <c r="B48" s="4" t="s">
        <v>64</v>
      </c>
      <c r="C48" s="3" t="s">
        <v>29</v>
      </c>
      <c r="D48" s="129"/>
      <c r="E48" s="5" t="s">
        <v>157</v>
      </c>
      <c r="F48" s="3" t="s">
        <v>42</v>
      </c>
      <c r="G48" s="13" t="str">
        <f t="shared" ref="G48:G59" si="16">CONCATENATE("mindestens ",O48," / a")</f>
        <v>mindestens  / a</v>
      </c>
      <c r="H48" s="48"/>
      <c r="I48" s="60" t="s">
        <v>127</v>
      </c>
      <c r="J48" s="56" t="str">
        <f t="shared" ref="J48:J60" si="17">IF(ISNUMBER(H48),H48,"")</f>
        <v/>
      </c>
      <c r="K48" s="13" t="str">
        <f t="shared" ref="K48:K60" si="18">IF(J48="","Kennzahl unvollständig",IF(J48&lt;P48,"Sollvorgabe nicht erfüllt",IF(OR(AND(ISNUMBER(Q48),J48&lt;Q48),AND(ISNUMBER(R48),J48&gt;R48)),"Wert sehr hoch/niedrig","Anforderungen erfüllt")))</f>
        <v>Kennzahl unvollständig</v>
      </c>
      <c r="L48" s="31"/>
      <c r="O48" s="1" t="str">
        <f t="shared" si="14"/>
        <v/>
      </c>
      <c r="P48" s="1" t="str">
        <f>O48</f>
        <v/>
      </c>
      <c r="U48" s="135"/>
      <c r="V48" s="27"/>
      <c r="W48" s="27">
        <v>24</v>
      </c>
      <c r="X48" s="27">
        <v>24</v>
      </c>
      <c r="Y48" s="27"/>
      <c r="Z48" s="27"/>
      <c r="AD48" s="135"/>
      <c r="AE48" s="27"/>
      <c r="AF48" s="27">
        <v>12</v>
      </c>
      <c r="AG48" s="27">
        <v>12</v>
      </c>
      <c r="AH48" s="27"/>
      <c r="AI48" s="27"/>
    </row>
    <row r="49" spans="2:35" ht="25.5" x14ac:dyDescent="0.25">
      <c r="B49" s="4" t="s">
        <v>229</v>
      </c>
      <c r="C49" s="3" t="s">
        <v>158</v>
      </c>
      <c r="D49" s="129"/>
      <c r="E49" s="5" t="s">
        <v>160</v>
      </c>
      <c r="F49" s="3" t="s">
        <v>42</v>
      </c>
      <c r="G49" s="27" t="s">
        <v>127</v>
      </c>
      <c r="H49" s="48"/>
      <c r="I49" s="60" t="s">
        <v>127</v>
      </c>
      <c r="J49" s="56" t="str">
        <f t="shared" si="17"/>
        <v/>
      </c>
      <c r="K49" s="13" t="str">
        <f t="shared" si="18"/>
        <v>Kennzahl unvollständig</v>
      </c>
      <c r="L49" s="31"/>
      <c r="O49" s="1" t="str">
        <f t="shared" si="14"/>
        <v/>
      </c>
      <c r="P49" s="1" t="str">
        <f t="shared" ref="P49:P70" si="19">O49</f>
        <v/>
      </c>
      <c r="U49" s="135"/>
      <c r="V49" s="27"/>
      <c r="W49" s="27">
        <v>0</v>
      </c>
      <c r="X49" s="27">
        <v>0</v>
      </c>
      <c r="Y49" s="27"/>
      <c r="Z49" s="27"/>
      <c r="AD49" s="135"/>
      <c r="AE49" s="27"/>
      <c r="AF49" s="27">
        <v>0</v>
      </c>
      <c r="AG49" s="27">
        <v>0</v>
      </c>
      <c r="AH49" s="27"/>
      <c r="AI49" s="27"/>
    </row>
    <row r="50" spans="2:35" ht="25.5" x14ac:dyDescent="0.25">
      <c r="B50" s="4" t="s">
        <v>230</v>
      </c>
      <c r="C50" s="3" t="s">
        <v>159</v>
      </c>
      <c r="D50" s="129"/>
      <c r="E50" s="5" t="s">
        <v>173</v>
      </c>
      <c r="F50" s="3" t="s">
        <v>42</v>
      </c>
      <c r="G50" s="27" t="s">
        <v>127</v>
      </c>
      <c r="H50" s="48"/>
      <c r="I50" s="60" t="s">
        <v>127</v>
      </c>
      <c r="J50" s="56" t="str">
        <f t="shared" si="17"/>
        <v/>
      </c>
      <c r="K50" s="13" t="str">
        <f t="shared" si="18"/>
        <v>Kennzahl unvollständig</v>
      </c>
      <c r="L50" s="31"/>
      <c r="O50" s="1" t="str">
        <f t="shared" si="14"/>
        <v/>
      </c>
      <c r="P50" s="1" t="str">
        <f t="shared" si="19"/>
        <v/>
      </c>
      <c r="U50" s="135"/>
      <c r="V50" s="27"/>
      <c r="W50" s="27">
        <v>0</v>
      </c>
      <c r="X50" s="27">
        <v>0</v>
      </c>
      <c r="Y50" s="27"/>
      <c r="Z50" s="27"/>
      <c r="AD50" s="135"/>
      <c r="AE50" s="27"/>
      <c r="AF50" s="27">
        <v>0</v>
      </c>
      <c r="AG50" s="27">
        <v>0</v>
      </c>
      <c r="AH50" s="27"/>
      <c r="AI50" s="27"/>
    </row>
    <row r="51" spans="2:35" ht="85.5" customHeight="1" x14ac:dyDescent="0.25">
      <c r="B51" s="4" t="s">
        <v>231</v>
      </c>
      <c r="C51" s="27" t="str">
        <f>IF($D$5="NSK","",IF($D$5="NSA","1.3.4.4",IF($D$5="","")))</f>
        <v/>
      </c>
      <c r="D51" s="129"/>
      <c r="E51" s="13" t="str">
        <f>IF($D$5="NSK","",IF($D$5="NSA",AE51,IF($D$5="","")))</f>
        <v/>
      </c>
      <c r="F51" s="27" t="str">
        <f>IF($D$5="NSA","Anzahl / a",IF($D$5="NSK","",IF($D$5="","")))</f>
        <v/>
      </c>
      <c r="G51" s="13" t="str">
        <f>IF($D$5="NSA","mindestens "&amp;O51&amp;" / a",IF($D$5="NSK","",IF($D$5=0,"")))</f>
        <v/>
      </c>
      <c r="H51" s="48"/>
      <c r="I51" s="60" t="s">
        <v>127</v>
      </c>
      <c r="J51" s="56" t="str">
        <f t="shared" si="17"/>
        <v/>
      </c>
      <c r="K51" s="13" t="str">
        <f>IF($D$5="NSK","",IF(J51="","Kennzahl unvollständig",IF(J51&lt;P51,"Sollvorgabe nicht erfüllt",IF(OR(AND(ISNUMBER(Q51),J51&lt;Q51),AND(ISNUMBER(R51),J51&gt;R51)),"Wert sehr hoch/niedrig","Anforderungen erfüllt"))))</f>
        <v>Kennzahl unvollständig</v>
      </c>
      <c r="L51" s="31"/>
      <c r="O51" s="1" t="str">
        <f t="shared" si="14"/>
        <v/>
      </c>
      <c r="P51" s="1" t="str">
        <f>O51</f>
        <v/>
      </c>
      <c r="U51" s="135"/>
      <c r="V51" s="27"/>
      <c r="W51" s="27">
        <v>0</v>
      </c>
      <c r="X51" s="27">
        <v>0</v>
      </c>
      <c r="Y51" s="27"/>
      <c r="Z51" s="27"/>
      <c r="AD51" s="135"/>
      <c r="AE51" s="13" t="s">
        <v>567</v>
      </c>
      <c r="AF51" s="27">
        <v>100</v>
      </c>
      <c r="AG51" s="27">
        <v>100</v>
      </c>
      <c r="AH51" s="27"/>
      <c r="AI51" s="27"/>
    </row>
    <row r="52" spans="2:35" ht="38.25" x14ac:dyDescent="0.25">
      <c r="B52" s="4" t="s">
        <v>232</v>
      </c>
      <c r="C52" s="127" t="s">
        <v>30</v>
      </c>
      <c r="D52" s="129"/>
      <c r="E52" s="5" t="s">
        <v>47</v>
      </c>
      <c r="F52" s="3" t="s">
        <v>42</v>
      </c>
      <c r="G52" s="13" t="str">
        <f t="shared" si="16"/>
        <v>mindestens  / a</v>
      </c>
      <c r="H52" s="48"/>
      <c r="I52" s="60" t="s">
        <v>127</v>
      </c>
      <c r="J52" s="56" t="str">
        <f t="shared" si="17"/>
        <v/>
      </c>
      <c r="K52" s="13" t="str">
        <f t="shared" si="18"/>
        <v>Kennzahl unvollständig</v>
      </c>
      <c r="L52" s="31"/>
      <c r="O52" s="1" t="str">
        <f t="shared" si="14"/>
        <v/>
      </c>
      <c r="P52" s="1" t="str">
        <f>O52</f>
        <v/>
      </c>
      <c r="U52" s="135"/>
      <c r="V52" s="27"/>
      <c r="W52" s="27">
        <v>100</v>
      </c>
      <c r="X52" s="27">
        <v>100</v>
      </c>
      <c r="Y52" s="27"/>
      <c r="Z52" s="27"/>
      <c r="AD52" s="135"/>
      <c r="AE52" s="27"/>
      <c r="AF52" s="27">
        <v>50</v>
      </c>
      <c r="AG52" s="27">
        <v>50</v>
      </c>
      <c r="AH52" s="27"/>
      <c r="AI52" s="27"/>
    </row>
    <row r="53" spans="2:35" ht="38.25" x14ac:dyDescent="0.25">
      <c r="B53" s="4" t="s">
        <v>65</v>
      </c>
      <c r="C53" s="128"/>
      <c r="D53" s="129"/>
      <c r="E53" s="5" t="s">
        <v>484</v>
      </c>
      <c r="F53" s="3" t="s">
        <v>42</v>
      </c>
      <c r="G53" s="27" t="s">
        <v>127</v>
      </c>
      <c r="H53" s="48"/>
      <c r="I53" s="60" t="s">
        <v>127</v>
      </c>
      <c r="J53" s="56" t="str">
        <f t="shared" si="17"/>
        <v/>
      </c>
      <c r="K53" s="13" t="str">
        <f t="shared" si="18"/>
        <v>Kennzahl unvollständig</v>
      </c>
      <c r="L53" s="31"/>
      <c r="O53" s="1" t="str">
        <f t="shared" si="14"/>
        <v/>
      </c>
      <c r="U53" s="135"/>
      <c r="V53" s="27"/>
      <c r="W53" s="27">
        <v>0</v>
      </c>
      <c r="X53" s="27">
        <v>0</v>
      </c>
      <c r="Y53" s="27"/>
      <c r="Z53" s="27"/>
      <c r="AD53" s="135"/>
      <c r="AE53" s="27"/>
      <c r="AF53" s="27">
        <v>0</v>
      </c>
      <c r="AG53" s="27">
        <v>0</v>
      </c>
      <c r="AH53" s="27"/>
      <c r="AI53" s="27"/>
    </row>
    <row r="54" spans="2:35" ht="25.5" x14ac:dyDescent="0.25">
      <c r="B54" s="4" t="s">
        <v>66</v>
      </c>
      <c r="C54" s="3" t="s">
        <v>31</v>
      </c>
      <c r="D54" s="129"/>
      <c r="E54" s="5" t="s">
        <v>48</v>
      </c>
      <c r="F54" s="3" t="s">
        <v>42</v>
      </c>
      <c r="G54" s="13" t="str">
        <f t="shared" si="16"/>
        <v>mindestens  / a</v>
      </c>
      <c r="H54" s="48"/>
      <c r="I54" s="60" t="s">
        <v>127</v>
      </c>
      <c r="J54" s="56" t="str">
        <f t="shared" si="17"/>
        <v/>
      </c>
      <c r="K54" s="13" t="str">
        <f t="shared" si="18"/>
        <v>Kennzahl unvollständig</v>
      </c>
      <c r="L54" s="31"/>
      <c r="O54" s="1" t="str">
        <f t="shared" si="14"/>
        <v/>
      </c>
      <c r="P54" s="1" t="str">
        <f t="shared" si="19"/>
        <v/>
      </c>
      <c r="U54" s="135"/>
      <c r="V54" s="27"/>
      <c r="W54" s="27">
        <v>500</v>
      </c>
      <c r="X54" s="27">
        <v>500</v>
      </c>
      <c r="Y54" s="27"/>
      <c r="Z54" s="27"/>
      <c r="AD54" s="135"/>
      <c r="AE54" s="27"/>
      <c r="AF54" s="27">
        <v>500</v>
      </c>
      <c r="AG54" s="27">
        <v>500</v>
      </c>
      <c r="AH54" s="27"/>
      <c r="AI54" s="27"/>
    </row>
    <row r="55" spans="2:35" ht="25.5" x14ac:dyDescent="0.25">
      <c r="B55" s="4" t="s">
        <v>67</v>
      </c>
      <c r="C55" s="3" t="s">
        <v>32</v>
      </c>
      <c r="D55" s="129"/>
      <c r="E55" s="5" t="s">
        <v>675</v>
      </c>
      <c r="F55" s="3" t="s">
        <v>42</v>
      </c>
      <c r="G55" s="13" t="str">
        <f t="shared" si="16"/>
        <v>mindestens  / a</v>
      </c>
      <c r="H55" s="48"/>
      <c r="I55" s="60" t="s">
        <v>127</v>
      </c>
      <c r="J55" s="56" t="str">
        <f t="shared" si="17"/>
        <v/>
      </c>
      <c r="K55" s="13" t="str">
        <f t="shared" si="18"/>
        <v>Kennzahl unvollständig</v>
      </c>
      <c r="L55" s="31"/>
      <c r="O55" s="1" t="str">
        <f t="shared" si="14"/>
        <v/>
      </c>
      <c r="P55" s="1" t="str">
        <f t="shared" si="19"/>
        <v/>
      </c>
      <c r="U55" s="135"/>
      <c r="V55" s="27"/>
      <c r="W55" s="27">
        <v>100</v>
      </c>
      <c r="X55" s="27">
        <v>100</v>
      </c>
      <c r="Y55" s="27"/>
      <c r="Z55" s="27"/>
      <c r="AD55" s="135"/>
      <c r="AE55" s="27"/>
      <c r="AF55" s="27">
        <v>50</v>
      </c>
      <c r="AG55" s="27">
        <v>50</v>
      </c>
      <c r="AH55" s="27"/>
      <c r="AI55" s="27"/>
    </row>
    <row r="56" spans="2:35" ht="46.5" customHeight="1" x14ac:dyDescent="0.25">
      <c r="B56" s="4" t="s">
        <v>68</v>
      </c>
      <c r="C56" s="3" t="s">
        <v>33</v>
      </c>
      <c r="D56" s="129"/>
      <c r="E56" s="5" t="s">
        <v>674</v>
      </c>
      <c r="F56" s="3" t="s">
        <v>42</v>
      </c>
      <c r="G56" s="13">
        <f>IF(D5="NSK","mindestens "&amp;O56&amp;" / a",IF(O56=0,"---",IF(D5="NSA","mindestens "&amp;O56&amp;" / a",)))</f>
        <v>0</v>
      </c>
      <c r="H56" s="48"/>
      <c r="I56" s="60" t="s">
        <v>127</v>
      </c>
      <c r="J56" s="56" t="str">
        <f t="shared" si="17"/>
        <v/>
      </c>
      <c r="K56" s="13" t="str">
        <f t="shared" si="18"/>
        <v>Kennzahl unvollständig</v>
      </c>
      <c r="L56" s="31"/>
      <c r="O56" s="1" t="str">
        <f t="shared" si="14"/>
        <v/>
      </c>
      <c r="P56" s="1" t="str">
        <f t="shared" si="19"/>
        <v/>
      </c>
      <c r="U56" s="136"/>
      <c r="V56" s="27"/>
      <c r="W56" s="27">
        <v>50</v>
      </c>
      <c r="X56" s="27">
        <v>50</v>
      </c>
      <c r="Y56" s="27"/>
      <c r="Z56" s="27"/>
      <c r="AD56" s="136"/>
      <c r="AE56" s="27"/>
      <c r="AF56" s="27">
        <v>0</v>
      </c>
      <c r="AG56" s="27">
        <v>0</v>
      </c>
      <c r="AH56" s="27"/>
      <c r="AI56" s="27"/>
    </row>
    <row r="57" spans="2:35" ht="25.5" x14ac:dyDescent="0.25">
      <c r="B57" s="4" t="s">
        <v>69</v>
      </c>
      <c r="C57" s="3" t="s">
        <v>34</v>
      </c>
      <c r="D57" s="129" t="str">
        <f>IF($D$5="NSK",U57,IF($D$5="NSA",AD57,IF($D$5="","")))</f>
        <v/>
      </c>
      <c r="E57" s="5" t="s">
        <v>51</v>
      </c>
      <c r="F57" s="3" t="s">
        <v>42</v>
      </c>
      <c r="G57" s="13">
        <f>IF(D5="NSK","mindestens "&amp;O57&amp;" / a",IF(O57=0,"---",IF(D5="NSA","mindestens "&amp;O57&amp;" / a",)))</f>
        <v>0</v>
      </c>
      <c r="H57" s="48"/>
      <c r="I57" s="60" t="s">
        <v>127</v>
      </c>
      <c r="J57" s="56" t="str">
        <f t="shared" si="17"/>
        <v/>
      </c>
      <c r="K57" s="13" t="str">
        <f t="shared" si="18"/>
        <v>Kennzahl unvollständig</v>
      </c>
      <c r="L57" s="31"/>
      <c r="O57" s="1" t="str">
        <f t="shared" si="14"/>
        <v/>
      </c>
      <c r="P57" s="1" t="str">
        <f t="shared" si="19"/>
        <v/>
      </c>
      <c r="U57" s="134" t="s">
        <v>677</v>
      </c>
      <c r="V57" s="27"/>
      <c r="W57" s="27">
        <v>5</v>
      </c>
      <c r="X57" s="27">
        <v>5</v>
      </c>
      <c r="Y57" s="27"/>
      <c r="Z57" s="27"/>
      <c r="AD57" s="134" t="s">
        <v>678</v>
      </c>
      <c r="AE57" s="27"/>
      <c r="AF57" s="27">
        <v>0</v>
      </c>
      <c r="AG57" s="27">
        <v>0</v>
      </c>
      <c r="AH57" s="27"/>
      <c r="AI57" s="27"/>
    </row>
    <row r="58" spans="2:35" ht="25.5" x14ac:dyDescent="0.25">
      <c r="B58" s="4" t="s">
        <v>70</v>
      </c>
      <c r="C58" s="3" t="s">
        <v>35</v>
      </c>
      <c r="D58" s="129"/>
      <c r="E58" s="5" t="s">
        <v>52</v>
      </c>
      <c r="F58" s="3" t="s">
        <v>42</v>
      </c>
      <c r="G58" s="13" t="str">
        <f t="shared" si="16"/>
        <v>mindestens  / a</v>
      </c>
      <c r="H58" s="48"/>
      <c r="I58" s="60" t="s">
        <v>127</v>
      </c>
      <c r="J58" s="56" t="str">
        <f t="shared" si="17"/>
        <v/>
      </c>
      <c r="K58" s="13" t="str">
        <f t="shared" si="18"/>
        <v>Kennzahl unvollständig</v>
      </c>
      <c r="L58" s="31"/>
      <c r="O58" s="1" t="str">
        <f t="shared" si="14"/>
        <v/>
      </c>
      <c r="P58" s="1" t="str">
        <f t="shared" si="19"/>
        <v/>
      </c>
      <c r="U58" s="135"/>
      <c r="V58" s="27"/>
      <c r="W58" s="27">
        <v>5</v>
      </c>
      <c r="X58" s="27">
        <v>5</v>
      </c>
      <c r="Y58" s="27"/>
      <c r="Z58" s="27"/>
      <c r="AD58" s="135"/>
      <c r="AE58" s="27"/>
      <c r="AF58" s="27">
        <v>5</v>
      </c>
      <c r="AG58" s="27">
        <v>5</v>
      </c>
      <c r="AH58" s="27"/>
      <c r="AI58" s="27"/>
    </row>
    <row r="59" spans="2:35" ht="42" customHeight="1" x14ac:dyDescent="0.25">
      <c r="B59" s="70" t="s">
        <v>71</v>
      </c>
      <c r="C59" s="36" t="s">
        <v>36</v>
      </c>
      <c r="D59" s="134"/>
      <c r="E59" s="84" t="s">
        <v>53</v>
      </c>
      <c r="F59" s="36" t="s">
        <v>42</v>
      </c>
      <c r="G59" s="85" t="str">
        <f t="shared" si="16"/>
        <v>mindestens  / a</v>
      </c>
      <c r="H59" s="86"/>
      <c r="I59" s="87" t="s">
        <v>127</v>
      </c>
      <c r="J59" s="94" t="str">
        <f t="shared" si="17"/>
        <v/>
      </c>
      <c r="K59" s="85" t="str">
        <f t="shared" si="18"/>
        <v>Kennzahl unvollständig</v>
      </c>
      <c r="L59" s="108"/>
      <c r="O59" s="1" t="str">
        <f t="shared" si="14"/>
        <v/>
      </c>
      <c r="P59" s="1" t="str">
        <f t="shared" si="19"/>
        <v/>
      </c>
      <c r="U59" s="136"/>
      <c r="V59" s="27"/>
      <c r="W59" s="27">
        <v>20</v>
      </c>
      <c r="X59" s="27">
        <v>20</v>
      </c>
      <c r="Y59" s="27"/>
      <c r="Z59" s="27"/>
      <c r="AD59" s="136"/>
      <c r="AE59" s="27"/>
      <c r="AF59" s="27">
        <v>20</v>
      </c>
      <c r="AG59" s="27">
        <v>20</v>
      </c>
      <c r="AH59" s="27"/>
      <c r="AI59" s="27"/>
    </row>
    <row r="60" spans="2:35" ht="42" customHeight="1" thickBot="1" x14ac:dyDescent="0.3">
      <c r="B60" s="88" t="s">
        <v>568</v>
      </c>
      <c r="C60" s="122" t="s">
        <v>490</v>
      </c>
      <c r="D60" s="140" t="s">
        <v>491</v>
      </c>
      <c r="E60" s="174"/>
      <c r="F60" s="93" t="s">
        <v>482</v>
      </c>
      <c r="G60" s="28" t="s">
        <v>127</v>
      </c>
      <c r="H60" s="101"/>
      <c r="I60" s="102" t="s">
        <v>127</v>
      </c>
      <c r="J60" s="57" t="str">
        <f t="shared" si="17"/>
        <v/>
      </c>
      <c r="K60" s="110" t="str">
        <f t="shared" si="18"/>
        <v>Kennzahl unvollständig</v>
      </c>
      <c r="L60" s="62"/>
      <c r="O60" s="1" t="str">
        <f t="shared" si="14"/>
        <v/>
      </c>
      <c r="P60" s="1" t="str">
        <f t="shared" si="19"/>
        <v/>
      </c>
      <c r="U60" s="27"/>
      <c r="V60" s="27"/>
      <c r="W60" s="27">
        <v>0</v>
      </c>
      <c r="X60" s="27">
        <v>0</v>
      </c>
      <c r="Y60" s="27"/>
      <c r="Z60" s="27"/>
      <c r="AD60" s="27"/>
      <c r="AE60" s="27"/>
      <c r="AF60" s="27">
        <v>0</v>
      </c>
      <c r="AG60" s="27">
        <v>0</v>
      </c>
      <c r="AH60" s="27"/>
      <c r="AI60" s="27"/>
    </row>
    <row r="61" spans="2:35" ht="25.5" customHeight="1" x14ac:dyDescent="0.25">
      <c r="B61" s="96" t="s">
        <v>569</v>
      </c>
      <c r="C61" s="182" t="s">
        <v>99</v>
      </c>
      <c r="D61" s="132" t="s">
        <v>198</v>
      </c>
      <c r="E61" s="92" t="s">
        <v>237</v>
      </c>
      <c r="F61" s="132" t="s">
        <v>100</v>
      </c>
      <c r="G61" s="135" t="s">
        <v>127</v>
      </c>
      <c r="H61" s="97"/>
      <c r="I61" s="98"/>
      <c r="J61" s="99" t="str">
        <f t="shared" ref="J61:J62" si="20">IF(OR(ISNUMBER(H61),ISNUMBER(I61)),H61+I61,"")</f>
        <v/>
      </c>
      <c r="K61" s="91" t="str">
        <f t="shared" ref="K61:K93" si="21">IF(J61="","Kennzahl unvollständig",IF(J61&lt;P61,"Sollvorgabe nicht erfüllt",IF(OR(AND(ISNUMBER(Q61),J61&lt;Q61),AND(ISNUMBER(R61),J61&gt;R61)),"Wert sehr hoch/niedrig","Anforderungen erfüllt")))</f>
        <v>Kennzahl unvollständig</v>
      </c>
      <c r="L61" s="31"/>
      <c r="O61" s="1" t="str">
        <f t="shared" si="14"/>
        <v/>
      </c>
      <c r="P61" s="1" t="str">
        <f t="shared" si="19"/>
        <v/>
      </c>
      <c r="U61" s="27"/>
      <c r="V61" s="27"/>
      <c r="W61" s="27">
        <v>0</v>
      </c>
      <c r="X61" s="27">
        <v>0</v>
      </c>
      <c r="Y61" s="27"/>
      <c r="Z61" s="27"/>
      <c r="AD61" s="27"/>
      <c r="AE61" s="27"/>
      <c r="AF61" s="27">
        <v>0</v>
      </c>
      <c r="AG61" s="27">
        <v>0</v>
      </c>
      <c r="AH61" s="27"/>
      <c r="AI61" s="27"/>
    </row>
    <row r="62" spans="2:35" ht="25.5" customHeight="1" x14ac:dyDescent="0.25">
      <c r="B62" s="105" t="s">
        <v>570</v>
      </c>
      <c r="C62" s="183"/>
      <c r="D62" s="133"/>
      <c r="E62" s="5" t="s">
        <v>201</v>
      </c>
      <c r="F62" s="133"/>
      <c r="G62" s="136"/>
      <c r="H62" s="32"/>
      <c r="I62" s="58"/>
      <c r="J62" s="56" t="str">
        <f t="shared" si="20"/>
        <v/>
      </c>
      <c r="K62" s="13" t="str">
        <f t="shared" si="21"/>
        <v>Kennzahl unvollständig</v>
      </c>
      <c r="L62" s="31"/>
      <c r="O62" s="1" t="str">
        <f t="shared" si="14"/>
        <v/>
      </c>
      <c r="P62" s="1" t="str">
        <f t="shared" si="19"/>
        <v/>
      </c>
      <c r="U62" s="27"/>
      <c r="V62" s="27"/>
      <c r="W62" s="27">
        <v>0</v>
      </c>
      <c r="X62" s="27">
        <v>0</v>
      </c>
      <c r="Y62" s="27"/>
      <c r="Z62" s="27"/>
      <c r="AD62" s="27"/>
      <c r="AE62" s="27"/>
      <c r="AF62" s="27">
        <v>0</v>
      </c>
      <c r="AG62" s="27">
        <v>0</v>
      </c>
      <c r="AH62" s="27"/>
      <c r="AI62" s="27"/>
    </row>
    <row r="63" spans="2:35" ht="60" customHeight="1" x14ac:dyDescent="0.25">
      <c r="B63" s="96" t="s">
        <v>571</v>
      </c>
      <c r="C63" s="165" t="s">
        <v>72</v>
      </c>
      <c r="D63" s="138" t="s">
        <v>686</v>
      </c>
      <c r="E63" s="177"/>
      <c r="F63" s="3" t="s">
        <v>42</v>
      </c>
      <c r="G63" s="13" t="str">
        <f>CONCATENATE("mindestens ",O63," / a")</f>
        <v>mindestens  / a</v>
      </c>
      <c r="H63" s="60" t="str">
        <f>IF(COUNTBLANK(H64:H66)+COUNTBLANK(H115:H117)&lt;&gt;0,"",SUM(H64:H66,H115:H117))</f>
        <v/>
      </c>
      <c r="I63" s="60" t="str">
        <f>IF(COUNTBLANK(I64:I66)+COUNTBLANK(I115:I117)=5,"",SUM(I64:I66))</f>
        <v/>
      </c>
      <c r="J63" s="56" t="str">
        <f>IFERROR(H63+I63,IFERROR(H63,""))</f>
        <v/>
      </c>
      <c r="K63" s="13" t="str">
        <f t="shared" si="21"/>
        <v>Kennzahl unvollständig</v>
      </c>
      <c r="L63" s="108"/>
      <c r="O63" s="1" t="str">
        <f t="shared" si="14"/>
        <v/>
      </c>
      <c r="P63" s="1" t="str">
        <f t="shared" si="19"/>
        <v/>
      </c>
      <c r="U63" s="27"/>
      <c r="V63" s="27"/>
      <c r="W63" s="27">
        <v>6000</v>
      </c>
      <c r="X63" s="27">
        <v>6000</v>
      </c>
      <c r="Y63" s="27"/>
      <c r="Z63" s="27"/>
      <c r="AD63" s="27"/>
      <c r="AE63" s="27"/>
      <c r="AF63" s="27">
        <v>3000</v>
      </c>
      <c r="AG63" s="27">
        <v>3000</v>
      </c>
      <c r="AH63" s="27"/>
      <c r="AI63" s="27"/>
    </row>
    <row r="64" spans="2:35" ht="25.5" customHeight="1" x14ac:dyDescent="0.25">
      <c r="B64" s="105" t="s">
        <v>572</v>
      </c>
      <c r="C64" s="166"/>
      <c r="D64" s="131" t="s">
        <v>194</v>
      </c>
      <c r="E64" s="5" t="s">
        <v>199</v>
      </c>
      <c r="F64" s="131" t="s">
        <v>101</v>
      </c>
      <c r="G64" s="187" t="s">
        <v>127</v>
      </c>
      <c r="H64" s="63" t="str">
        <f>IF(ISNUMBER(H67),H67,"")</f>
        <v/>
      </c>
      <c r="I64" s="60" t="s">
        <v>127</v>
      </c>
      <c r="J64" s="186">
        <f>IFERROR(SUM(H64,H65,H66,I65,I66),"")</f>
        <v>0</v>
      </c>
      <c r="K64" s="156" t="str">
        <f>IF(OR(H64="",H65="",H66=""),"Kennzahl unvollständig",IF(J64&lt;P64,"Sollvorgabe nicht erfüllt",IF(OR(AND(ISNUMBER(Q64),J64&lt;Q64),AND(ISNUMBER(R64),J64&gt;R64)),"Wert sehr hoch/niedrig","Anforderungen erfüllt")))</f>
        <v>Kennzahl unvollständig</v>
      </c>
      <c r="L64" s="180"/>
      <c r="O64" s="168" t="str">
        <f t="shared" si="14"/>
        <v/>
      </c>
      <c r="P64" s="168" t="str">
        <f t="shared" si="19"/>
        <v/>
      </c>
      <c r="Q64" s="168"/>
      <c r="R64" s="168"/>
      <c r="U64" s="27"/>
      <c r="V64" s="27"/>
      <c r="W64" s="184">
        <v>0</v>
      </c>
      <c r="X64" s="184">
        <v>0</v>
      </c>
      <c r="Y64" s="27"/>
      <c r="Z64" s="27"/>
      <c r="AD64" s="27"/>
      <c r="AE64" s="27"/>
      <c r="AF64" s="184">
        <v>0</v>
      </c>
      <c r="AG64" s="184">
        <v>0</v>
      </c>
      <c r="AH64" s="27"/>
      <c r="AI64" s="27"/>
    </row>
    <row r="65" spans="2:35" ht="25.9" customHeight="1" x14ac:dyDescent="0.25">
      <c r="B65" s="96" t="s">
        <v>573</v>
      </c>
      <c r="C65" s="166"/>
      <c r="D65" s="132"/>
      <c r="E65" s="5" t="s">
        <v>200</v>
      </c>
      <c r="F65" s="132"/>
      <c r="G65" s="135"/>
      <c r="H65" s="32"/>
      <c r="I65" s="58"/>
      <c r="J65" s="166"/>
      <c r="K65" s="169"/>
      <c r="L65" s="188"/>
      <c r="O65" s="168"/>
      <c r="P65" s="168"/>
      <c r="Q65" s="179"/>
      <c r="R65" s="168"/>
      <c r="U65" s="27"/>
      <c r="V65" s="27"/>
      <c r="W65" s="189"/>
      <c r="X65" s="189"/>
      <c r="Y65" s="27"/>
      <c r="Z65" s="27"/>
      <c r="AD65" s="27"/>
      <c r="AE65" s="27"/>
      <c r="AF65" s="189"/>
      <c r="AG65" s="189"/>
      <c r="AH65" s="27"/>
      <c r="AI65" s="27"/>
    </row>
    <row r="66" spans="2:35" ht="25.9" customHeight="1" x14ac:dyDescent="0.25">
      <c r="B66" s="105" t="s">
        <v>574</v>
      </c>
      <c r="C66" s="167"/>
      <c r="D66" s="133"/>
      <c r="E66" s="5" t="s">
        <v>201</v>
      </c>
      <c r="F66" s="133"/>
      <c r="G66" s="136"/>
      <c r="H66" s="32"/>
      <c r="I66" s="58"/>
      <c r="J66" s="167"/>
      <c r="K66" s="170"/>
      <c r="L66" s="181"/>
      <c r="O66" s="168"/>
      <c r="P66" s="168"/>
      <c r="Q66" s="179"/>
      <c r="R66" s="168"/>
      <c r="U66" s="27"/>
      <c r="V66" s="27"/>
      <c r="W66" s="185"/>
      <c r="X66" s="185"/>
      <c r="Y66" s="27"/>
      <c r="Z66" s="27"/>
      <c r="AD66" s="27"/>
      <c r="AE66" s="27"/>
      <c r="AF66" s="185"/>
      <c r="AG66" s="185"/>
      <c r="AH66" s="27"/>
      <c r="AI66" s="27"/>
    </row>
    <row r="67" spans="2:35" ht="63.75" x14ac:dyDescent="0.25">
      <c r="B67" s="96" t="s">
        <v>575</v>
      </c>
      <c r="C67" s="84" t="s">
        <v>438</v>
      </c>
      <c r="D67" s="124" t="s">
        <v>195</v>
      </c>
      <c r="E67" s="5" t="s">
        <v>199</v>
      </c>
      <c r="F67" s="84" t="s">
        <v>101</v>
      </c>
      <c r="G67" s="85" t="str">
        <f>CONCATENATE("mindestens ",O67," / a")</f>
        <v>mindestens  / a</v>
      </c>
      <c r="H67" s="63" t="str">
        <f>IF(AND(ISNUMBER(H68),ISNUMBER(H69),ISNUMBER(H70)),SUM(H68,H69,H70),"")</f>
        <v/>
      </c>
      <c r="I67" s="60" t="s">
        <v>127</v>
      </c>
      <c r="J67" s="56" t="str">
        <f t="shared" ref="J67" si="22">IF(ISNUMBER(H67),H67,"")</f>
        <v/>
      </c>
      <c r="K67" s="13" t="str">
        <f t="shared" si="21"/>
        <v>Kennzahl unvollständig</v>
      </c>
      <c r="L67" s="100"/>
      <c r="O67" s="1" t="str">
        <f t="shared" si="14"/>
        <v/>
      </c>
      <c r="P67" s="1" t="str">
        <f t="shared" si="19"/>
        <v/>
      </c>
      <c r="U67" s="27"/>
      <c r="V67" s="27"/>
      <c r="W67" s="27">
        <v>2250</v>
      </c>
      <c r="X67" s="27">
        <v>2250</v>
      </c>
      <c r="Y67" s="27"/>
      <c r="Z67" s="27"/>
      <c r="AD67" s="27"/>
      <c r="AE67" s="27"/>
      <c r="AF67" s="27">
        <v>1125</v>
      </c>
      <c r="AG67" s="27">
        <v>1125</v>
      </c>
      <c r="AH67" s="27"/>
      <c r="AI67" s="27"/>
    </row>
    <row r="68" spans="2:35" ht="115.5" customHeight="1" x14ac:dyDescent="0.25">
      <c r="B68" s="105" t="s">
        <v>576</v>
      </c>
      <c r="C68" s="84" t="s">
        <v>74</v>
      </c>
      <c r="D68" s="84" t="s">
        <v>239</v>
      </c>
      <c r="E68" s="5" t="s">
        <v>199</v>
      </c>
      <c r="F68" s="84" t="s">
        <v>101</v>
      </c>
      <c r="G68" s="82" t="s">
        <v>127</v>
      </c>
      <c r="H68" s="32"/>
      <c r="I68" s="60" t="s">
        <v>127</v>
      </c>
      <c r="J68" s="186">
        <f>IFERROR(SUM(H68:H70),"")</f>
        <v>0</v>
      </c>
      <c r="K68" s="13" t="str">
        <f>IF(H68="","Kennzahl unvollständig",IF(H68&lt;P68,"Sollvorgabe nicht erfüllt",IF(OR(AND(ISNUMBER(Q68),H68&lt;Q68),AND(ISNUMBER(R68),H68&gt;R68)),"Wert sehr hoch/niedrig","Anforderungen erfüllt")))</f>
        <v>Kennzahl unvollständig</v>
      </c>
      <c r="L68" s="100"/>
      <c r="O68" s="1" t="str">
        <f t="shared" si="14"/>
        <v/>
      </c>
      <c r="P68" s="1" t="str">
        <f t="shared" si="19"/>
        <v/>
      </c>
      <c r="U68" s="27"/>
      <c r="V68" s="27"/>
      <c r="W68" s="27">
        <v>0</v>
      </c>
      <c r="X68" s="27">
        <v>0</v>
      </c>
      <c r="Y68" s="27"/>
      <c r="Z68" s="27"/>
      <c r="AD68" s="27"/>
      <c r="AE68" s="27"/>
      <c r="AF68" s="27">
        <v>0</v>
      </c>
      <c r="AG68" s="27">
        <v>0</v>
      </c>
      <c r="AH68" s="27"/>
      <c r="AI68" s="27"/>
    </row>
    <row r="69" spans="2:35" ht="146.25" customHeight="1" x14ac:dyDescent="0.25">
      <c r="B69" s="96" t="s">
        <v>577</v>
      </c>
      <c r="C69" s="84" t="s">
        <v>75</v>
      </c>
      <c r="D69" s="84" t="s">
        <v>477</v>
      </c>
      <c r="E69" s="5" t="s">
        <v>199</v>
      </c>
      <c r="F69" s="84" t="s">
        <v>101</v>
      </c>
      <c r="G69" s="82" t="s">
        <v>127</v>
      </c>
      <c r="H69" s="32"/>
      <c r="I69" s="60" t="s">
        <v>127</v>
      </c>
      <c r="J69" s="166"/>
      <c r="K69" s="13" t="str">
        <f t="shared" ref="K69:K70" si="23">IF(H69="","Kennzahl unvollständig",IF(H69&lt;P69,"Sollvorgabe nicht erfüllt",IF(OR(AND(ISNUMBER(Q69),H69&lt;Q69),AND(ISNUMBER(R69),H69&gt;R69)),"Wert sehr hoch/niedrig","Anforderungen erfüllt")))</f>
        <v>Kennzahl unvollständig</v>
      </c>
      <c r="L69" s="100"/>
      <c r="O69" s="1" t="str">
        <f t="shared" si="14"/>
        <v/>
      </c>
      <c r="P69" s="1" t="str">
        <f t="shared" si="19"/>
        <v/>
      </c>
      <c r="U69" s="27"/>
      <c r="V69" s="27"/>
      <c r="W69" s="27">
        <v>0</v>
      </c>
      <c r="X69" s="27">
        <v>0</v>
      </c>
      <c r="Y69" s="27"/>
      <c r="Z69" s="27"/>
      <c r="AD69" s="27"/>
      <c r="AE69" s="27"/>
      <c r="AF69" s="27">
        <v>0</v>
      </c>
      <c r="AG69" s="27">
        <v>0</v>
      </c>
      <c r="AH69" s="27"/>
      <c r="AI69" s="27"/>
    </row>
    <row r="70" spans="2:35" ht="234" customHeight="1" x14ac:dyDescent="0.25">
      <c r="B70" s="105" t="s">
        <v>578</v>
      </c>
      <c r="C70" s="84" t="s">
        <v>76</v>
      </c>
      <c r="D70" s="5" t="s">
        <v>478</v>
      </c>
      <c r="E70" s="5" t="s">
        <v>199</v>
      </c>
      <c r="F70" s="84" t="s">
        <v>101</v>
      </c>
      <c r="G70" s="82" t="s">
        <v>127</v>
      </c>
      <c r="H70" s="32"/>
      <c r="I70" s="60" t="s">
        <v>127</v>
      </c>
      <c r="J70" s="167"/>
      <c r="K70" s="13" t="str">
        <f t="shared" si="23"/>
        <v>Kennzahl unvollständig</v>
      </c>
      <c r="L70" s="100"/>
      <c r="O70" s="1" t="str">
        <f t="shared" si="14"/>
        <v/>
      </c>
      <c r="P70" s="1" t="str">
        <f t="shared" si="19"/>
        <v/>
      </c>
      <c r="U70" s="27"/>
      <c r="V70" s="27"/>
      <c r="W70" s="27">
        <v>0</v>
      </c>
      <c r="X70" s="27">
        <v>0</v>
      </c>
      <c r="Y70" s="27"/>
      <c r="Z70" s="27"/>
      <c r="AD70" s="27"/>
      <c r="AE70" s="27"/>
      <c r="AF70" s="27">
        <v>0</v>
      </c>
      <c r="AG70" s="27">
        <v>0</v>
      </c>
      <c r="AH70" s="27"/>
      <c r="AI70" s="27"/>
    </row>
    <row r="71" spans="2:35" ht="48" customHeight="1" x14ac:dyDescent="0.25">
      <c r="B71" s="96" t="s">
        <v>579</v>
      </c>
      <c r="C71" s="130" t="s">
        <v>73</v>
      </c>
      <c r="D71" s="132" t="s">
        <v>105</v>
      </c>
      <c r="E71" s="5" t="s">
        <v>200</v>
      </c>
      <c r="F71" s="130" t="s">
        <v>101</v>
      </c>
      <c r="G71" s="129">
        <f>IF(D5="NSK","mindestens "&amp;O71&amp;" / a",IF(O71=0,"---",IF(D5="NSA","mindestens "&amp;O71&amp;" / a",)))</f>
        <v>0</v>
      </c>
      <c r="H71" s="32"/>
      <c r="I71" s="56" t="str">
        <f>IF(OR(ISNUMBER(I73),ISNUMBER(I75)),I73+I75,"")</f>
        <v/>
      </c>
      <c r="J71" s="186">
        <f>IFERROR(SUM(H71:I72),"")</f>
        <v>0</v>
      </c>
      <c r="K71" s="134" t="str">
        <f>IF(OR(H71="",H72="",I71="",I72=""),"Kennzahl unvollständig",IF(J71&lt;P71,"Sollvorgabe nicht erfüllt",IF(OR(AND(ISNUMBER(Q71),J71&lt;Q71),AND(ISNUMBER(R71),J71&gt;R71)),"Wert sehr hoch/niedrig","Anforderungen erfüllt")))</f>
        <v>Kennzahl unvollständig</v>
      </c>
      <c r="L71" s="180"/>
      <c r="O71" s="168" t="str">
        <f t="shared" si="14"/>
        <v/>
      </c>
      <c r="P71" s="168" t="str">
        <f>O71</f>
        <v/>
      </c>
      <c r="U71" s="27"/>
      <c r="V71" s="27"/>
      <c r="W71" s="184">
        <v>3000</v>
      </c>
      <c r="X71" s="184">
        <v>3000</v>
      </c>
      <c r="Y71" s="27"/>
      <c r="Z71" s="27"/>
      <c r="AD71" s="27"/>
      <c r="AE71" s="27"/>
      <c r="AF71" s="184">
        <v>0</v>
      </c>
      <c r="AG71" s="184">
        <v>0</v>
      </c>
      <c r="AH71" s="27"/>
      <c r="AI71" s="27"/>
    </row>
    <row r="72" spans="2:35" ht="48" customHeight="1" x14ac:dyDescent="0.25">
      <c r="B72" s="105" t="s">
        <v>580</v>
      </c>
      <c r="C72" s="130"/>
      <c r="D72" s="133"/>
      <c r="E72" s="5" t="s">
        <v>201</v>
      </c>
      <c r="F72" s="130"/>
      <c r="G72" s="129"/>
      <c r="H72" s="32"/>
      <c r="I72" s="56" t="str">
        <f>IF(OR(ISNUMBER(I74),ISNUMBER(I76)),I74+I76,"")</f>
        <v/>
      </c>
      <c r="J72" s="167"/>
      <c r="K72" s="136"/>
      <c r="L72" s="181"/>
      <c r="O72" s="168"/>
      <c r="P72" s="168"/>
      <c r="U72" s="27"/>
      <c r="V72" s="27"/>
      <c r="W72" s="185"/>
      <c r="X72" s="185"/>
      <c r="Y72" s="27"/>
      <c r="Z72" s="27"/>
      <c r="AD72" s="27"/>
      <c r="AE72" s="27"/>
      <c r="AF72" s="185"/>
      <c r="AG72" s="185"/>
      <c r="AH72" s="27"/>
      <c r="AI72" s="27"/>
    </row>
    <row r="73" spans="2:35" ht="48" customHeight="1" x14ac:dyDescent="0.25">
      <c r="B73" s="96" t="s">
        <v>581</v>
      </c>
      <c r="C73" s="131" t="s">
        <v>77</v>
      </c>
      <c r="D73" s="131" t="s">
        <v>106</v>
      </c>
      <c r="E73" s="5" t="s">
        <v>200</v>
      </c>
      <c r="F73" s="131" t="s">
        <v>101</v>
      </c>
      <c r="G73" s="184" t="s">
        <v>127</v>
      </c>
      <c r="H73" s="60" t="s">
        <v>127</v>
      </c>
      <c r="I73" s="32"/>
      <c r="J73" s="56" t="str">
        <f>IF(ISNUMBER(I73),I73,"")</f>
        <v/>
      </c>
      <c r="K73" s="13" t="str">
        <f t="shared" si="21"/>
        <v>Kennzahl unvollständig</v>
      </c>
      <c r="L73" s="180"/>
      <c r="O73" s="168" t="str">
        <f t="shared" si="14"/>
        <v/>
      </c>
      <c r="P73" s="168" t="str">
        <f t="shared" ref="P73" si="24">O73</f>
        <v/>
      </c>
      <c r="U73" s="27"/>
      <c r="V73" s="27"/>
      <c r="W73" s="27">
        <v>0</v>
      </c>
      <c r="X73" s="27">
        <v>0</v>
      </c>
      <c r="Y73" s="27"/>
      <c r="Z73" s="27"/>
      <c r="AD73" s="27"/>
      <c r="AE73" s="27"/>
      <c r="AF73" s="27">
        <v>0</v>
      </c>
      <c r="AG73" s="27">
        <v>0</v>
      </c>
      <c r="AH73" s="27"/>
      <c r="AI73" s="27"/>
    </row>
    <row r="74" spans="2:35" ht="48" customHeight="1" x14ac:dyDescent="0.25">
      <c r="B74" s="105" t="s">
        <v>582</v>
      </c>
      <c r="C74" s="133"/>
      <c r="D74" s="133"/>
      <c r="E74" s="5" t="s">
        <v>201</v>
      </c>
      <c r="F74" s="133"/>
      <c r="G74" s="185"/>
      <c r="H74" s="60" t="s">
        <v>127</v>
      </c>
      <c r="I74" s="32"/>
      <c r="J74" s="56" t="str">
        <f>IF(ISNUMBER(I74),I74,"")</f>
        <v/>
      </c>
      <c r="K74" s="13" t="str">
        <f t="shared" si="21"/>
        <v>Kennzahl unvollständig</v>
      </c>
      <c r="L74" s="181"/>
      <c r="O74" s="168"/>
      <c r="P74" s="168"/>
      <c r="U74" s="27"/>
      <c r="V74" s="27"/>
      <c r="W74" s="27">
        <v>0</v>
      </c>
      <c r="X74" s="27">
        <v>0</v>
      </c>
      <c r="Y74" s="27"/>
      <c r="Z74" s="27"/>
      <c r="AD74" s="27"/>
      <c r="AE74" s="27"/>
      <c r="AF74" s="27">
        <v>0</v>
      </c>
      <c r="AG74" s="27">
        <v>0</v>
      </c>
      <c r="AH74" s="27"/>
      <c r="AI74" s="27"/>
    </row>
    <row r="75" spans="2:35" ht="48" customHeight="1" x14ac:dyDescent="0.25">
      <c r="B75" s="96" t="s">
        <v>583</v>
      </c>
      <c r="C75" s="131" t="s">
        <v>78</v>
      </c>
      <c r="D75" s="131" t="s">
        <v>107</v>
      </c>
      <c r="E75" s="5" t="s">
        <v>200</v>
      </c>
      <c r="F75" s="131" t="s">
        <v>101</v>
      </c>
      <c r="G75" s="184" t="s">
        <v>127</v>
      </c>
      <c r="H75" s="60" t="s">
        <v>127</v>
      </c>
      <c r="I75" s="32"/>
      <c r="J75" s="56" t="str">
        <f>IF(ISNUMBER(I75),I75,"")</f>
        <v/>
      </c>
      <c r="K75" s="13" t="str">
        <f t="shared" si="21"/>
        <v>Kennzahl unvollständig</v>
      </c>
      <c r="L75" s="180"/>
      <c r="O75" s="168" t="str">
        <f>IF($D$5="","",IF($D$5="NSK",IF(W75="","",X75),IF($D$5="NSA",IF(AF75="","",AG75))))</f>
        <v/>
      </c>
      <c r="P75" s="168" t="str">
        <f t="shared" ref="P75" si="25">O75</f>
        <v/>
      </c>
      <c r="U75" s="27"/>
      <c r="V75" s="27"/>
      <c r="W75" s="27">
        <v>0</v>
      </c>
      <c r="X75" s="27">
        <v>0</v>
      </c>
      <c r="Y75" s="27"/>
      <c r="Z75" s="27"/>
      <c r="AD75" s="27"/>
      <c r="AE75" s="27"/>
      <c r="AF75" s="27">
        <v>0</v>
      </c>
      <c r="AG75" s="27">
        <v>0</v>
      </c>
      <c r="AH75" s="27"/>
      <c r="AI75" s="27"/>
    </row>
    <row r="76" spans="2:35" ht="48" customHeight="1" x14ac:dyDescent="0.25">
      <c r="B76" s="105" t="s">
        <v>584</v>
      </c>
      <c r="C76" s="133"/>
      <c r="D76" s="133"/>
      <c r="E76" s="5" t="s">
        <v>201</v>
      </c>
      <c r="F76" s="133"/>
      <c r="G76" s="185"/>
      <c r="H76" s="60" t="s">
        <v>127</v>
      </c>
      <c r="I76" s="32"/>
      <c r="J76" s="56" t="str">
        <f>IF(ISNUMBER(I76),I76,"")</f>
        <v/>
      </c>
      <c r="K76" s="13" t="str">
        <f t="shared" si="21"/>
        <v>Kennzahl unvollständig</v>
      </c>
      <c r="L76" s="181"/>
      <c r="O76" s="168"/>
      <c r="P76" s="168"/>
      <c r="U76" s="27"/>
      <c r="V76" s="27"/>
      <c r="W76" s="27">
        <v>0</v>
      </c>
      <c r="X76" s="27">
        <v>0</v>
      </c>
      <c r="Y76" s="27"/>
      <c r="Z76" s="27"/>
      <c r="AD76" s="27"/>
      <c r="AE76" s="27"/>
      <c r="AF76" s="27">
        <v>0</v>
      </c>
      <c r="AG76" s="27">
        <v>0</v>
      </c>
      <c r="AH76" s="27"/>
      <c r="AI76" s="27"/>
    </row>
    <row r="77" spans="2:35" ht="53.25" customHeight="1" x14ac:dyDescent="0.25">
      <c r="B77" s="96" t="s">
        <v>585</v>
      </c>
      <c r="C77" s="5" t="s">
        <v>79</v>
      </c>
      <c r="D77" s="131" t="s">
        <v>233</v>
      </c>
      <c r="E77" s="1" t="s">
        <v>234</v>
      </c>
      <c r="F77" s="5" t="s">
        <v>103</v>
      </c>
      <c r="G77" s="27" t="s">
        <v>127</v>
      </c>
      <c r="H77" s="32"/>
      <c r="I77" s="58"/>
      <c r="J77" s="56" t="str">
        <f>IF(ISNUMBER(H77),H77+I77,"")</f>
        <v/>
      </c>
      <c r="K77" s="13" t="str">
        <f>IF(J77="","Kennzahl unvollständig",IF(J77&lt;P77,"Sollvorgabe nicht erfüllt",IF(OR(AND(ISNUMBER(Q77),J77&lt;Q77),AND(ISNUMBER(R77),J77&gt;R77)),"Wert sehr hoch/niedrig","Anforderungen erfüllt")))</f>
        <v>Kennzahl unvollständig</v>
      </c>
      <c r="L77" s="100"/>
      <c r="O77" s="1" t="str">
        <f>IF($D$5="","",IF($D$5="NSK",IF(W77="","",X77),IF($D$5="NSA",IF(AF77="","",AG77))))</f>
        <v/>
      </c>
      <c r="P77" s="1" t="str">
        <f t="shared" ref="P77:P92" si="26">O77</f>
        <v/>
      </c>
      <c r="U77" s="27"/>
      <c r="V77" s="27"/>
      <c r="W77" s="27">
        <v>0</v>
      </c>
      <c r="X77" s="27">
        <v>0</v>
      </c>
      <c r="Y77" s="27"/>
      <c r="Z77" s="27"/>
      <c r="AD77" s="27"/>
      <c r="AE77" s="27"/>
      <c r="AF77" s="27">
        <v>0</v>
      </c>
      <c r="AG77" s="27">
        <v>0</v>
      </c>
      <c r="AH77" s="27"/>
      <c r="AI77" s="27"/>
    </row>
    <row r="78" spans="2:35" ht="53.25" customHeight="1" x14ac:dyDescent="0.25">
      <c r="B78" s="105" t="s">
        <v>586</v>
      </c>
      <c r="C78" s="5" t="s">
        <v>80</v>
      </c>
      <c r="D78" s="132"/>
      <c r="E78" s="5" t="s">
        <v>684</v>
      </c>
      <c r="F78" s="5" t="s">
        <v>103</v>
      </c>
      <c r="G78" s="27" t="s">
        <v>127</v>
      </c>
      <c r="H78" s="32"/>
      <c r="I78" s="58"/>
      <c r="J78" s="56" t="str">
        <f t="shared" ref="J78:J154" si="27">IF(ISNUMBER(H78),H78+I78,"")</f>
        <v/>
      </c>
      <c r="K78" s="13" t="str">
        <f t="shared" si="21"/>
        <v>Kennzahl unvollständig</v>
      </c>
      <c r="L78" s="100"/>
      <c r="O78" s="1" t="str">
        <f>IF($D$5="","",IF($D$5="NSK",IF(W78="","",X78),IF($D$5="NSA",IF(AF78="","",AG78))))</f>
        <v/>
      </c>
      <c r="P78" s="1" t="str">
        <f t="shared" si="26"/>
        <v/>
      </c>
      <c r="U78" s="27"/>
      <c r="V78" s="27"/>
      <c r="W78" s="27">
        <v>0</v>
      </c>
      <c r="X78" s="27">
        <v>0</v>
      </c>
      <c r="Y78" s="27"/>
      <c r="Z78" s="27"/>
      <c r="AD78" s="27"/>
      <c r="AE78" s="27"/>
      <c r="AF78" s="27">
        <v>0</v>
      </c>
      <c r="AG78" s="27">
        <v>0</v>
      </c>
      <c r="AH78" s="27"/>
      <c r="AI78" s="27"/>
    </row>
    <row r="79" spans="2:35" ht="67.150000000000006" customHeight="1" x14ac:dyDescent="0.25">
      <c r="B79" s="96" t="s">
        <v>587</v>
      </c>
      <c r="C79" s="5" t="s">
        <v>242</v>
      </c>
      <c r="D79" s="132"/>
      <c r="E79" s="5" t="s">
        <v>685</v>
      </c>
      <c r="F79" s="5" t="s">
        <v>103</v>
      </c>
      <c r="G79" s="27" t="s">
        <v>127</v>
      </c>
      <c r="H79" s="32"/>
      <c r="I79" s="58"/>
      <c r="J79" s="56" t="str">
        <f t="shared" si="27"/>
        <v/>
      </c>
      <c r="K79" s="13" t="str">
        <f t="shared" si="21"/>
        <v>Kennzahl unvollständig</v>
      </c>
      <c r="L79" s="100"/>
      <c r="O79" s="1" t="str">
        <f t="shared" ref="O79:O80" si="28">IF($D$5="","",IF($D$5="NSK",IF(W79="","",X79),IF($D$5="NSA",IF(AF79="","",AG79))))</f>
        <v/>
      </c>
      <c r="P79" s="1" t="str">
        <f t="shared" si="26"/>
        <v/>
      </c>
      <c r="U79" s="27"/>
      <c r="V79" s="27"/>
      <c r="W79" s="27">
        <v>0</v>
      </c>
      <c r="X79" s="27">
        <v>0</v>
      </c>
      <c r="Y79" s="27"/>
      <c r="Z79" s="27"/>
      <c r="AD79" s="27"/>
      <c r="AE79" s="27"/>
      <c r="AF79" s="27">
        <v>0</v>
      </c>
      <c r="AG79" s="27">
        <v>0</v>
      </c>
      <c r="AH79" s="27"/>
      <c r="AI79" s="27"/>
    </row>
    <row r="80" spans="2:35" ht="67.150000000000006" customHeight="1" x14ac:dyDescent="0.25">
      <c r="B80" s="105" t="s">
        <v>588</v>
      </c>
      <c r="C80" s="5" t="s">
        <v>243</v>
      </c>
      <c r="D80" s="132"/>
      <c r="E80" s="5" t="s">
        <v>458</v>
      </c>
      <c r="F80" s="5" t="s">
        <v>457</v>
      </c>
      <c r="G80" s="27" t="s">
        <v>127</v>
      </c>
      <c r="H80" s="32"/>
      <c r="I80" s="58"/>
      <c r="J80" s="56" t="str">
        <f t="shared" si="27"/>
        <v/>
      </c>
      <c r="K80" s="13" t="str">
        <f t="shared" si="21"/>
        <v>Kennzahl unvollständig</v>
      </c>
      <c r="L80" s="100"/>
      <c r="O80" s="1" t="str">
        <f t="shared" si="28"/>
        <v/>
      </c>
      <c r="P80" s="1" t="str">
        <f t="shared" si="26"/>
        <v/>
      </c>
      <c r="U80" s="27"/>
      <c r="V80" s="27"/>
      <c r="W80" s="27">
        <v>0</v>
      </c>
      <c r="X80" s="27">
        <v>0</v>
      </c>
      <c r="Y80" s="27"/>
      <c r="Z80" s="27"/>
      <c r="AD80" s="27"/>
      <c r="AE80" s="27"/>
      <c r="AF80" s="27">
        <v>0</v>
      </c>
      <c r="AG80" s="27">
        <v>0</v>
      </c>
      <c r="AH80" s="27"/>
      <c r="AI80" s="27"/>
    </row>
    <row r="81" spans="2:35" ht="67.150000000000006" customHeight="1" x14ac:dyDescent="0.25">
      <c r="B81" s="96" t="s">
        <v>589</v>
      </c>
      <c r="C81" s="5" t="s">
        <v>244</v>
      </c>
      <c r="D81" s="132"/>
      <c r="E81" s="5" t="s">
        <v>455</v>
      </c>
      <c r="F81" s="5" t="s">
        <v>457</v>
      </c>
      <c r="G81" s="27" t="s">
        <v>127</v>
      </c>
      <c r="H81" s="32"/>
      <c r="I81" s="58"/>
      <c r="J81" s="56" t="str">
        <f t="shared" si="27"/>
        <v/>
      </c>
      <c r="K81" s="13" t="str">
        <f t="shared" si="21"/>
        <v>Kennzahl unvollständig</v>
      </c>
      <c r="L81" s="100"/>
      <c r="O81" s="1" t="str">
        <f>IF($D$5="","",IF($D$5="NSK",IF(W81="","",X81),IF($D$5="NSA",IF(AF81="","",AG81))))</f>
        <v/>
      </c>
      <c r="P81" s="1" t="str">
        <f t="shared" si="26"/>
        <v/>
      </c>
      <c r="U81" s="27"/>
      <c r="V81" s="27"/>
      <c r="W81" s="27">
        <v>0</v>
      </c>
      <c r="X81" s="27">
        <v>0</v>
      </c>
      <c r="Y81" s="27"/>
      <c r="Z81" s="27"/>
      <c r="AD81" s="27"/>
      <c r="AE81" s="27"/>
      <c r="AF81" s="27">
        <v>0</v>
      </c>
      <c r="AG81" s="27">
        <v>0</v>
      </c>
      <c r="AH81" s="27"/>
      <c r="AI81" s="27"/>
    </row>
    <row r="82" spans="2:35" ht="67.150000000000006" customHeight="1" x14ac:dyDescent="0.25">
      <c r="B82" s="105" t="s">
        <v>590</v>
      </c>
      <c r="C82" s="5" t="s">
        <v>460</v>
      </c>
      <c r="D82" s="132"/>
      <c r="E82" s="5" t="s">
        <v>459</v>
      </c>
      <c r="F82" s="5" t="s">
        <v>457</v>
      </c>
      <c r="G82" s="27" t="s">
        <v>127</v>
      </c>
      <c r="H82" s="32"/>
      <c r="I82" s="58"/>
      <c r="J82" s="56" t="str">
        <f t="shared" si="27"/>
        <v/>
      </c>
      <c r="K82" s="13" t="str">
        <f t="shared" si="21"/>
        <v>Kennzahl unvollständig</v>
      </c>
      <c r="L82" s="100"/>
      <c r="O82" s="1" t="str">
        <f>IF($D$5="","",IF($D$5="NSK",IF(W82="","",X82),IF($D$5="NSA",IF(AF82="","",AG82))))</f>
        <v/>
      </c>
      <c r="P82" s="1" t="str">
        <f t="shared" si="26"/>
        <v/>
      </c>
      <c r="U82" s="27"/>
      <c r="V82" s="27"/>
      <c r="W82" s="27">
        <v>0</v>
      </c>
      <c r="X82" s="27">
        <v>0</v>
      </c>
      <c r="Y82" s="27"/>
      <c r="Z82" s="27"/>
      <c r="AD82" s="27"/>
      <c r="AE82" s="27"/>
      <c r="AF82" s="27">
        <v>0</v>
      </c>
      <c r="AG82" s="27">
        <v>0</v>
      </c>
      <c r="AH82" s="27"/>
      <c r="AI82" s="27"/>
    </row>
    <row r="83" spans="2:35" ht="67.150000000000006" customHeight="1" x14ac:dyDescent="0.25">
      <c r="B83" s="96" t="s">
        <v>591</v>
      </c>
      <c r="C83" s="5" t="s">
        <v>461</v>
      </c>
      <c r="D83" s="133"/>
      <c r="E83" s="5" t="s">
        <v>456</v>
      </c>
      <c r="F83" s="5" t="s">
        <v>457</v>
      </c>
      <c r="G83" s="27" t="s">
        <v>127</v>
      </c>
      <c r="H83" s="32"/>
      <c r="I83" s="58"/>
      <c r="J83" s="56" t="str">
        <f t="shared" si="27"/>
        <v/>
      </c>
      <c r="K83" s="13" t="str">
        <f t="shared" si="21"/>
        <v>Kennzahl unvollständig</v>
      </c>
      <c r="L83" s="100"/>
      <c r="O83" s="1" t="str">
        <f t="shared" ref="O83:O143" si="29">IF($D$5="","",IF($D$5="NSK",IF(W83="","",X83),IF($D$5="NSA",IF(AF83="","",AG83))))</f>
        <v/>
      </c>
      <c r="P83" s="1" t="str">
        <f t="shared" si="26"/>
        <v/>
      </c>
      <c r="U83" s="27"/>
      <c r="V83" s="27"/>
      <c r="W83" s="27">
        <v>0</v>
      </c>
      <c r="X83" s="27">
        <v>0</v>
      </c>
      <c r="Y83" s="27"/>
      <c r="Z83" s="27"/>
      <c r="AD83" s="27"/>
      <c r="AE83" s="27"/>
      <c r="AF83" s="27">
        <v>0</v>
      </c>
      <c r="AG83" s="27">
        <v>0</v>
      </c>
      <c r="AH83" s="27"/>
      <c r="AI83" s="27"/>
    </row>
    <row r="84" spans="2:35" ht="53.25" customHeight="1" x14ac:dyDescent="0.25">
      <c r="B84" s="105" t="s">
        <v>592</v>
      </c>
      <c r="C84" s="5" t="s">
        <v>462</v>
      </c>
      <c r="D84" s="134" t="s">
        <v>235</v>
      </c>
      <c r="E84" s="5" t="s">
        <v>235</v>
      </c>
      <c r="F84" s="5" t="s">
        <v>103</v>
      </c>
      <c r="G84" s="27" t="s">
        <v>127</v>
      </c>
      <c r="H84" s="32"/>
      <c r="I84" s="58"/>
      <c r="J84" s="56" t="str">
        <f t="shared" si="27"/>
        <v/>
      </c>
      <c r="K84" s="13" t="str">
        <f t="shared" si="21"/>
        <v>Kennzahl unvollständig</v>
      </c>
      <c r="L84" s="100"/>
      <c r="O84" s="1" t="str">
        <f t="shared" si="29"/>
        <v/>
      </c>
      <c r="P84" s="1" t="str">
        <f t="shared" si="26"/>
        <v/>
      </c>
      <c r="U84" s="27"/>
      <c r="V84" s="27"/>
      <c r="W84" s="27">
        <v>0</v>
      </c>
      <c r="X84" s="27">
        <v>0</v>
      </c>
      <c r="Y84" s="27"/>
      <c r="Z84" s="27"/>
      <c r="AD84" s="27"/>
      <c r="AE84" s="27"/>
      <c r="AF84" s="27">
        <v>0</v>
      </c>
      <c r="AG84" s="27">
        <v>0</v>
      </c>
      <c r="AH84" s="27"/>
      <c r="AI84" s="27"/>
    </row>
    <row r="85" spans="2:35" ht="53.25" customHeight="1" x14ac:dyDescent="0.25">
      <c r="B85" s="96" t="s">
        <v>593</v>
      </c>
      <c r="C85" s="5" t="s">
        <v>463</v>
      </c>
      <c r="D85" s="136"/>
      <c r="E85" s="5" t="s">
        <v>236</v>
      </c>
      <c r="F85" s="5" t="s">
        <v>103</v>
      </c>
      <c r="G85" s="27" t="s">
        <v>127</v>
      </c>
      <c r="H85" s="32"/>
      <c r="I85" s="58"/>
      <c r="J85" s="56" t="str">
        <f t="shared" si="27"/>
        <v/>
      </c>
      <c r="K85" s="13" t="str">
        <f t="shared" si="21"/>
        <v>Kennzahl unvollständig</v>
      </c>
      <c r="L85" s="100"/>
      <c r="O85" s="1" t="str">
        <f t="shared" si="29"/>
        <v/>
      </c>
      <c r="P85" s="1" t="str">
        <f t="shared" si="26"/>
        <v/>
      </c>
      <c r="U85" s="27"/>
      <c r="V85" s="27"/>
      <c r="W85" s="27">
        <v>0</v>
      </c>
      <c r="X85" s="27">
        <v>0</v>
      </c>
      <c r="Y85" s="27"/>
      <c r="Z85" s="27"/>
      <c r="AD85" s="27"/>
      <c r="AE85" s="27"/>
      <c r="AF85" s="27">
        <v>0</v>
      </c>
      <c r="AG85" s="27">
        <v>0</v>
      </c>
      <c r="AH85" s="27"/>
      <c r="AI85" s="27"/>
    </row>
    <row r="86" spans="2:35" ht="48" customHeight="1" x14ac:dyDescent="0.25">
      <c r="B86" s="105" t="s">
        <v>594</v>
      </c>
      <c r="C86" s="5" t="s">
        <v>81</v>
      </c>
      <c r="D86" s="130" t="s">
        <v>108</v>
      </c>
      <c r="E86" s="5" t="s">
        <v>109</v>
      </c>
      <c r="F86" s="5" t="s">
        <v>104</v>
      </c>
      <c r="G86" s="27" t="s">
        <v>127</v>
      </c>
      <c r="H86" s="32"/>
      <c r="I86" s="58"/>
      <c r="J86" s="56" t="str">
        <f t="shared" si="27"/>
        <v/>
      </c>
      <c r="K86" s="13" t="str">
        <f t="shared" si="21"/>
        <v>Kennzahl unvollständig</v>
      </c>
      <c r="L86" s="100"/>
      <c r="O86" s="1" t="str">
        <f t="shared" si="29"/>
        <v/>
      </c>
      <c r="P86" s="1" t="str">
        <f t="shared" si="26"/>
        <v/>
      </c>
      <c r="U86" s="27"/>
      <c r="V86" s="27"/>
      <c r="W86" s="27">
        <v>0</v>
      </c>
      <c r="X86" s="27">
        <v>0</v>
      </c>
      <c r="Y86" s="27"/>
      <c r="Z86" s="27"/>
      <c r="AD86" s="27"/>
      <c r="AE86" s="27"/>
      <c r="AF86" s="27">
        <v>0</v>
      </c>
      <c r="AG86" s="27">
        <v>0</v>
      </c>
      <c r="AH86" s="27"/>
      <c r="AI86" s="27"/>
    </row>
    <row r="87" spans="2:35" ht="48" customHeight="1" x14ac:dyDescent="0.25">
      <c r="B87" s="96" t="s">
        <v>595</v>
      </c>
      <c r="C87" s="5" t="s">
        <v>82</v>
      </c>
      <c r="D87" s="130"/>
      <c r="E87" s="5" t="s">
        <v>110</v>
      </c>
      <c r="F87" s="5" t="s">
        <v>104</v>
      </c>
      <c r="G87" s="27" t="s">
        <v>127</v>
      </c>
      <c r="H87" s="32"/>
      <c r="I87" s="58"/>
      <c r="J87" s="56" t="str">
        <f t="shared" si="27"/>
        <v/>
      </c>
      <c r="K87" s="13" t="str">
        <f t="shared" si="21"/>
        <v>Kennzahl unvollständig</v>
      </c>
      <c r="L87" s="100"/>
      <c r="O87" s="1" t="str">
        <f t="shared" si="29"/>
        <v/>
      </c>
      <c r="P87" s="1" t="str">
        <f t="shared" si="26"/>
        <v/>
      </c>
      <c r="U87" s="27"/>
      <c r="V87" s="27"/>
      <c r="W87" s="27">
        <v>0</v>
      </c>
      <c r="X87" s="27">
        <v>0</v>
      </c>
      <c r="Y87" s="27"/>
      <c r="Z87" s="27"/>
      <c r="AD87" s="27"/>
      <c r="AE87" s="27"/>
      <c r="AF87" s="27">
        <v>0</v>
      </c>
      <c r="AG87" s="27">
        <v>0</v>
      </c>
      <c r="AH87" s="27"/>
      <c r="AI87" s="27"/>
    </row>
    <row r="88" spans="2:35" ht="48" customHeight="1" x14ac:dyDescent="0.25">
      <c r="B88" s="105" t="s">
        <v>596</v>
      </c>
      <c r="C88" s="5" t="s">
        <v>83</v>
      </c>
      <c r="D88" s="130"/>
      <c r="E88" s="5" t="s">
        <v>192</v>
      </c>
      <c r="F88" s="5" t="s">
        <v>104</v>
      </c>
      <c r="G88" s="27" t="s">
        <v>127</v>
      </c>
      <c r="H88" s="32"/>
      <c r="I88" s="58"/>
      <c r="J88" s="56" t="str">
        <f t="shared" si="27"/>
        <v/>
      </c>
      <c r="K88" s="13" t="str">
        <f t="shared" si="21"/>
        <v>Kennzahl unvollständig</v>
      </c>
      <c r="L88" s="100"/>
      <c r="O88" s="1" t="str">
        <f t="shared" si="29"/>
        <v/>
      </c>
      <c r="P88" s="1" t="str">
        <f t="shared" si="26"/>
        <v/>
      </c>
      <c r="U88" s="27"/>
      <c r="V88" s="27"/>
      <c r="W88" s="27">
        <v>0</v>
      </c>
      <c r="X88" s="27">
        <v>0</v>
      </c>
      <c r="Y88" s="27"/>
      <c r="Z88" s="27"/>
      <c r="AD88" s="27"/>
      <c r="AE88" s="27"/>
      <c r="AF88" s="27">
        <v>0</v>
      </c>
      <c r="AG88" s="27">
        <v>0</v>
      </c>
      <c r="AH88" s="27"/>
      <c r="AI88" s="27"/>
    </row>
    <row r="89" spans="2:35" ht="48" customHeight="1" x14ac:dyDescent="0.25">
      <c r="B89" s="96" t="s">
        <v>597</v>
      </c>
      <c r="C89" s="5" t="s">
        <v>84</v>
      </c>
      <c r="D89" s="130"/>
      <c r="E89" s="5" t="s">
        <v>111</v>
      </c>
      <c r="F89" s="5" t="s">
        <v>104</v>
      </c>
      <c r="G89" s="27" t="s">
        <v>127</v>
      </c>
      <c r="H89" s="32"/>
      <c r="I89" s="58"/>
      <c r="J89" s="56" t="str">
        <f t="shared" si="27"/>
        <v/>
      </c>
      <c r="K89" s="13" t="str">
        <f t="shared" si="21"/>
        <v>Kennzahl unvollständig</v>
      </c>
      <c r="L89" s="100"/>
      <c r="O89" s="1" t="str">
        <f t="shared" si="29"/>
        <v/>
      </c>
      <c r="P89" s="1" t="str">
        <f t="shared" si="26"/>
        <v/>
      </c>
      <c r="U89" s="27"/>
      <c r="V89" s="27"/>
      <c r="W89" s="27">
        <v>0</v>
      </c>
      <c r="X89" s="27">
        <v>0</v>
      </c>
      <c r="Y89" s="27"/>
      <c r="Z89" s="27"/>
      <c r="AD89" s="27"/>
      <c r="AE89" s="27"/>
      <c r="AF89" s="27">
        <v>0</v>
      </c>
      <c r="AG89" s="27">
        <v>0</v>
      </c>
      <c r="AH89" s="27"/>
      <c r="AI89" s="27"/>
    </row>
    <row r="90" spans="2:35" ht="47.25" customHeight="1" x14ac:dyDescent="0.25">
      <c r="B90" s="105" t="s">
        <v>598</v>
      </c>
      <c r="C90" s="5" t="s">
        <v>85</v>
      </c>
      <c r="D90" s="130" t="s">
        <v>112</v>
      </c>
      <c r="E90" s="5" t="s">
        <v>199</v>
      </c>
      <c r="F90" s="5" t="s">
        <v>483</v>
      </c>
      <c r="G90" s="27" t="s">
        <v>127</v>
      </c>
      <c r="H90" s="32"/>
      <c r="I90" s="58"/>
      <c r="J90" s="56" t="str">
        <f t="shared" si="27"/>
        <v/>
      </c>
      <c r="K90" s="13" t="str">
        <f t="shared" si="21"/>
        <v>Kennzahl unvollständig</v>
      </c>
      <c r="L90" s="100"/>
      <c r="O90" s="1" t="str">
        <f t="shared" si="29"/>
        <v/>
      </c>
      <c r="P90" s="1" t="str">
        <f t="shared" si="26"/>
        <v/>
      </c>
      <c r="U90" s="27"/>
      <c r="V90" s="27"/>
      <c r="W90" s="27">
        <v>0</v>
      </c>
      <c r="X90" s="27">
        <v>0</v>
      </c>
      <c r="Y90" s="27"/>
      <c r="Z90" s="27"/>
      <c r="AD90" s="27"/>
      <c r="AE90" s="27"/>
      <c r="AF90" s="27">
        <v>0</v>
      </c>
      <c r="AG90" s="27">
        <v>0</v>
      </c>
      <c r="AH90" s="27"/>
      <c r="AI90" s="27"/>
    </row>
    <row r="91" spans="2:35" ht="47.25" customHeight="1" x14ac:dyDescent="0.25">
      <c r="B91" s="96" t="s">
        <v>599</v>
      </c>
      <c r="C91" s="5" t="s">
        <v>86</v>
      </c>
      <c r="D91" s="130"/>
      <c r="E91" s="5" t="s">
        <v>200</v>
      </c>
      <c r="F91" s="5" t="s">
        <v>483</v>
      </c>
      <c r="G91" s="27" t="s">
        <v>127</v>
      </c>
      <c r="H91" s="32"/>
      <c r="I91" s="58"/>
      <c r="J91" s="56" t="str">
        <f t="shared" si="27"/>
        <v/>
      </c>
      <c r="K91" s="13" t="str">
        <f t="shared" si="21"/>
        <v>Kennzahl unvollständig</v>
      </c>
      <c r="L91" s="100"/>
      <c r="O91" s="1" t="str">
        <f t="shared" si="29"/>
        <v/>
      </c>
      <c r="P91" s="1" t="str">
        <f t="shared" si="26"/>
        <v/>
      </c>
      <c r="U91" s="27"/>
      <c r="V91" s="27"/>
      <c r="W91" s="27">
        <v>0</v>
      </c>
      <c r="X91" s="27">
        <v>0</v>
      </c>
      <c r="Y91" s="27"/>
      <c r="Z91" s="27"/>
      <c r="AD91" s="27"/>
      <c r="AE91" s="27"/>
      <c r="AF91" s="27">
        <v>0</v>
      </c>
      <c r="AG91" s="27">
        <v>0</v>
      </c>
      <c r="AH91" s="27"/>
      <c r="AI91" s="27"/>
    </row>
    <row r="92" spans="2:35" ht="47.25" customHeight="1" x14ac:dyDescent="0.25">
      <c r="B92" s="105" t="s">
        <v>600</v>
      </c>
      <c r="C92" s="5" t="s">
        <v>161</v>
      </c>
      <c r="D92" s="130"/>
      <c r="E92" s="5" t="s">
        <v>201</v>
      </c>
      <c r="F92" s="5" t="s">
        <v>483</v>
      </c>
      <c r="G92" s="27" t="s">
        <v>127</v>
      </c>
      <c r="H92" s="32"/>
      <c r="I92" s="58"/>
      <c r="J92" s="56" t="str">
        <f t="shared" si="27"/>
        <v/>
      </c>
      <c r="K92" s="13" t="str">
        <f t="shared" si="21"/>
        <v>Kennzahl unvollständig</v>
      </c>
      <c r="L92" s="100"/>
      <c r="O92" s="1" t="str">
        <f t="shared" si="29"/>
        <v/>
      </c>
      <c r="P92" s="1" t="str">
        <f t="shared" si="26"/>
        <v/>
      </c>
      <c r="U92" s="27"/>
      <c r="V92" s="27"/>
      <c r="W92" s="27">
        <v>0</v>
      </c>
      <c r="X92" s="27">
        <v>0</v>
      </c>
      <c r="Y92" s="27"/>
      <c r="Z92" s="27"/>
      <c r="AD92" s="27"/>
      <c r="AE92" s="27"/>
      <c r="AF92" s="27">
        <v>0</v>
      </c>
      <c r="AG92" s="27">
        <v>0</v>
      </c>
      <c r="AH92" s="27"/>
      <c r="AI92" s="27"/>
    </row>
    <row r="93" spans="2:35" ht="47.25" customHeight="1" x14ac:dyDescent="0.25">
      <c r="B93" s="96" t="s">
        <v>601</v>
      </c>
      <c r="C93" s="5" t="s">
        <v>87</v>
      </c>
      <c r="D93" s="130" t="s">
        <v>238</v>
      </c>
      <c r="E93" s="130"/>
      <c r="F93" s="5" t="s">
        <v>103</v>
      </c>
      <c r="G93" s="13" t="str">
        <f>CONCATENATE("mindestens ",O93," VK")</f>
        <v>mindestens  VK</v>
      </c>
      <c r="H93" s="32"/>
      <c r="I93" s="60" t="s">
        <v>127</v>
      </c>
      <c r="J93" s="56" t="str">
        <f>IF(ISNUMBER(H93),H93,"")</f>
        <v/>
      </c>
      <c r="K93" s="13" t="str">
        <f t="shared" si="21"/>
        <v>Kennzahl unvollständig</v>
      </c>
      <c r="L93" s="100"/>
      <c r="O93" s="1" t="str">
        <f t="shared" si="29"/>
        <v/>
      </c>
      <c r="P93" s="1" t="str">
        <f>O93</f>
        <v/>
      </c>
      <c r="U93" s="27"/>
      <c r="V93" s="27"/>
      <c r="W93" s="27">
        <v>3</v>
      </c>
      <c r="X93" s="27">
        <v>3</v>
      </c>
      <c r="Y93" s="27"/>
      <c r="Z93" s="27"/>
      <c r="AD93" s="27"/>
      <c r="AE93" s="27"/>
      <c r="AF93" s="27">
        <v>1.5</v>
      </c>
      <c r="AG93" s="27">
        <v>1.5</v>
      </c>
      <c r="AH93" s="27"/>
      <c r="AI93" s="27"/>
    </row>
    <row r="94" spans="2:35" ht="48" customHeight="1" x14ac:dyDescent="0.25">
      <c r="B94" s="105" t="s">
        <v>602</v>
      </c>
      <c r="C94" s="131" t="s">
        <v>88</v>
      </c>
      <c r="D94" s="131" t="s">
        <v>113</v>
      </c>
      <c r="E94" s="5" t="s">
        <v>202</v>
      </c>
      <c r="F94" s="131" t="s">
        <v>42</v>
      </c>
      <c r="G94" s="134">
        <f>IF(D5="NSK","mindestens "&amp;O94&amp;" / a (+ 2.8.b)",IF(O94=0,"---",IF(D5="NSA","mindestens "&amp;O94&amp;" / a (+2.8.b)",)))</f>
        <v>0</v>
      </c>
      <c r="H94" s="32"/>
      <c r="I94" s="58"/>
      <c r="J94" s="56" t="str">
        <f t="shared" si="27"/>
        <v/>
      </c>
      <c r="K94" s="134" t="str">
        <f>IF(OR(J94="",J95="",J96=""),"Kennzahl unvollständig",IF(SUM(J94:J96)&lt;P94,"Sollvorgabe nicht erfüllt",IF(OR(AND(ISNUMBER(Q94),SUM(J94:J96)&lt;Q94),AND(ISNUMBER(R94),SUM(J94:J96)&gt;R94)),"Wert sehr hoch/niedrig","Anforderungen erfüllt")))</f>
        <v>Kennzahl unvollständig</v>
      </c>
      <c r="L94" s="180"/>
      <c r="O94" s="1" t="str">
        <f t="shared" si="29"/>
        <v/>
      </c>
      <c r="P94" s="29" t="str">
        <f>IF(O94="","",O94-SUM($J$97:$J$99))</f>
        <v/>
      </c>
      <c r="U94" s="27"/>
      <c r="V94" s="27"/>
      <c r="W94" s="27">
        <v>10</v>
      </c>
      <c r="X94" s="27">
        <v>10</v>
      </c>
      <c r="Y94" s="27"/>
      <c r="Z94" s="27"/>
      <c r="AD94" s="27"/>
      <c r="AE94" s="27"/>
      <c r="AF94" s="27">
        <v>0</v>
      </c>
      <c r="AG94" s="27">
        <v>0</v>
      </c>
      <c r="AH94" s="27"/>
      <c r="AI94" s="27"/>
    </row>
    <row r="95" spans="2:35" ht="48" customHeight="1" x14ac:dyDescent="0.25">
      <c r="B95" s="96" t="s">
        <v>603</v>
      </c>
      <c r="C95" s="132"/>
      <c r="D95" s="132"/>
      <c r="E95" s="5" t="s">
        <v>204</v>
      </c>
      <c r="F95" s="132"/>
      <c r="G95" s="135"/>
      <c r="H95" s="32"/>
      <c r="I95" s="58"/>
      <c r="J95" s="56" t="str">
        <f t="shared" si="27"/>
        <v/>
      </c>
      <c r="K95" s="135"/>
      <c r="L95" s="188"/>
      <c r="O95" s="1" t="str">
        <f t="shared" si="29"/>
        <v/>
      </c>
      <c r="P95" s="29" t="str">
        <f t="shared" ref="P95:P96" si="30">IF(O95="","",O95-SUM($J$97:$J$99))</f>
        <v/>
      </c>
      <c r="U95" s="27"/>
      <c r="V95" s="27"/>
      <c r="W95" s="27">
        <v>10</v>
      </c>
      <c r="X95" s="27">
        <v>10</v>
      </c>
      <c r="Y95" s="27"/>
      <c r="Z95" s="27"/>
      <c r="AD95" s="27"/>
      <c r="AE95" s="27"/>
      <c r="AF95" s="27">
        <v>0</v>
      </c>
      <c r="AG95" s="27">
        <v>0</v>
      </c>
      <c r="AH95" s="27"/>
      <c r="AI95" s="27"/>
    </row>
    <row r="96" spans="2:35" ht="48" customHeight="1" x14ac:dyDescent="0.25">
      <c r="B96" s="105" t="s">
        <v>604</v>
      </c>
      <c r="C96" s="133"/>
      <c r="D96" s="132"/>
      <c r="E96" s="5" t="s">
        <v>203</v>
      </c>
      <c r="F96" s="133"/>
      <c r="G96" s="136"/>
      <c r="H96" s="32"/>
      <c r="I96" s="58"/>
      <c r="J96" s="56" t="str">
        <f t="shared" si="27"/>
        <v/>
      </c>
      <c r="K96" s="136"/>
      <c r="L96" s="181"/>
      <c r="O96" s="1" t="str">
        <f t="shared" si="29"/>
        <v/>
      </c>
      <c r="P96" s="29" t="str">
        <f t="shared" si="30"/>
        <v/>
      </c>
      <c r="U96" s="27"/>
      <c r="V96" s="27"/>
      <c r="W96" s="27">
        <v>10</v>
      </c>
      <c r="X96" s="27">
        <v>10</v>
      </c>
      <c r="Y96" s="27"/>
      <c r="Z96" s="27"/>
      <c r="AD96" s="27"/>
      <c r="AE96" s="27"/>
      <c r="AF96" s="27">
        <v>0</v>
      </c>
      <c r="AG96" s="27">
        <v>0</v>
      </c>
      <c r="AH96" s="27"/>
      <c r="AI96" s="27"/>
    </row>
    <row r="97" spans="1:35" ht="48" customHeight="1" x14ac:dyDescent="0.25">
      <c r="B97" s="96" t="s">
        <v>605</v>
      </c>
      <c r="C97" s="131" t="s">
        <v>89</v>
      </c>
      <c r="D97" s="132"/>
      <c r="E97" s="5" t="s">
        <v>205</v>
      </c>
      <c r="F97" s="131" t="s">
        <v>42</v>
      </c>
      <c r="G97" s="134">
        <f>IF(D5="NSK","mindestens "&amp;O97&amp;" / a (+ 2.8.a)",IF(O97=0,"---",IF(D5="NSA","mindestens "&amp;O97&amp;" / a (+2.8.a)",)))</f>
        <v>0</v>
      </c>
      <c r="H97" s="32"/>
      <c r="I97" s="58"/>
      <c r="J97" s="56" t="str">
        <f t="shared" si="27"/>
        <v/>
      </c>
      <c r="K97" s="134" t="str">
        <f>IF(OR(J97="",J98="",J99=""),"Kennzahl unvollständig",IF(SUM(J97:J99)&lt;P97,"Sollvorgabe nicht erfüllt",IF(OR(AND(ISNUMBER(Q97),SUM(J97:J99)&lt;Q97),AND(ISNUMBER(R97),SUM(J97:J99)&gt;R97)),"Wert sehr hoch/niedrig","Anforderungen erfüllt")))</f>
        <v>Kennzahl unvollständig</v>
      </c>
      <c r="L97" s="180"/>
      <c r="O97" s="1" t="str">
        <f t="shared" si="29"/>
        <v/>
      </c>
      <c r="P97" s="29" t="str">
        <f>IF(O97="","",O97-SUM($J$94:$J$96))</f>
        <v/>
      </c>
      <c r="U97" s="27"/>
      <c r="V97" s="27"/>
      <c r="W97" s="27">
        <v>10</v>
      </c>
      <c r="X97" s="27">
        <v>10</v>
      </c>
      <c r="Y97" s="27"/>
      <c r="Z97" s="27"/>
      <c r="AD97" s="27"/>
      <c r="AE97" s="27"/>
      <c r="AF97" s="27">
        <v>0</v>
      </c>
      <c r="AG97" s="27">
        <v>0</v>
      </c>
      <c r="AH97" s="27"/>
      <c r="AI97" s="27"/>
    </row>
    <row r="98" spans="1:35" ht="48" customHeight="1" x14ac:dyDescent="0.25">
      <c r="B98" s="105" t="s">
        <v>606</v>
      </c>
      <c r="C98" s="132"/>
      <c r="D98" s="132"/>
      <c r="E98" s="5" t="s">
        <v>206</v>
      </c>
      <c r="F98" s="132"/>
      <c r="G98" s="135"/>
      <c r="H98" s="32"/>
      <c r="I98" s="58"/>
      <c r="J98" s="56" t="str">
        <f t="shared" si="27"/>
        <v/>
      </c>
      <c r="K98" s="135"/>
      <c r="L98" s="188"/>
      <c r="O98" s="1" t="str">
        <f t="shared" si="29"/>
        <v/>
      </c>
      <c r="P98" s="29" t="str">
        <f>IF(O98="","",O98-SUM($J$94:$J$96))</f>
        <v/>
      </c>
      <c r="U98" s="27"/>
      <c r="V98" s="27"/>
      <c r="W98" s="27">
        <v>10</v>
      </c>
      <c r="X98" s="27">
        <v>10</v>
      </c>
      <c r="Y98" s="27"/>
      <c r="Z98" s="27"/>
      <c r="AD98" s="27"/>
      <c r="AE98" s="27"/>
      <c r="AF98" s="27">
        <v>0</v>
      </c>
      <c r="AG98" s="27">
        <v>0</v>
      </c>
      <c r="AH98" s="27"/>
      <c r="AI98" s="27"/>
    </row>
    <row r="99" spans="1:35" ht="48" customHeight="1" x14ac:dyDescent="0.25">
      <c r="B99" s="96" t="s">
        <v>607</v>
      </c>
      <c r="C99" s="133"/>
      <c r="D99" s="132"/>
      <c r="E99" s="5" t="s">
        <v>207</v>
      </c>
      <c r="F99" s="133"/>
      <c r="G99" s="136"/>
      <c r="H99" s="32"/>
      <c r="I99" s="58"/>
      <c r="J99" s="56" t="str">
        <f t="shared" si="27"/>
        <v/>
      </c>
      <c r="K99" s="136"/>
      <c r="L99" s="181"/>
      <c r="O99" s="1" t="str">
        <f t="shared" si="29"/>
        <v/>
      </c>
      <c r="P99" s="29" t="str">
        <f>IF(O99="","",O99-SUM($J$94:$J$96))</f>
        <v/>
      </c>
      <c r="U99" s="27"/>
      <c r="V99" s="27"/>
      <c r="W99" s="27">
        <v>10</v>
      </c>
      <c r="X99" s="27">
        <v>10</v>
      </c>
      <c r="Y99" s="27"/>
      <c r="Z99" s="27"/>
      <c r="AD99" s="27"/>
      <c r="AE99" s="27"/>
      <c r="AF99" s="27">
        <v>0</v>
      </c>
      <c r="AG99" s="27">
        <v>0</v>
      </c>
      <c r="AH99" s="27"/>
      <c r="AI99" s="27"/>
    </row>
    <row r="100" spans="1:35" ht="48" customHeight="1" x14ac:dyDescent="0.25">
      <c r="A100" s="1"/>
      <c r="B100" s="105" t="s">
        <v>608</v>
      </c>
      <c r="C100" s="131" t="s">
        <v>90</v>
      </c>
      <c r="D100" s="132"/>
      <c r="E100" s="5" t="s">
        <v>208</v>
      </c>
      <c r="F100" s="131" t="s">
        <v>42</v>
      </c>
      <c r="G100" s="184" t="s">
        <v>127</v>
      </c>
      <c r="H100" s="32"/>
      <c r="I100" s="58"/>
      <c r="J100" s="56" t="str">
        <f t="shared" si="27"/>
        <v/>
      </c>
      <c r="K100" s="13" t="str">
        <f t="shared" ref="K100:K161" si="31">IF(J100="","Kennzahl unvollständig",IF(J100&lt;P100,"Sollvorgabe nicht erfüllt",IF(OR(AND(ISNUMBER(Q100),J100&lt;Q100),AND(ISNUMBER(R100),J100&gt;R100)),"Wert sehr hoch/niedrig","Anforderungen erfüllt")))</f>
        <v>Kennzahl unvollständig</v>
      </c>
      <c r="L100" s="180"/>
      <c r="O100" s="1" t="str">
        <f t="shared" si="29"/>
        <v/>
      </c>
      <c r="P100" s="1" t="str">
        <f>O100</f>
        <v/>
      </c>
      <c r="U100" s="27"/>
      <c r="V100" s="27"/>
      <c r="W100" s="27">
        <v>0</v>
      </c>
      <c r="X100" s="27">
        <v>0</v>
      </c>
      <c r="Y100" s="27"/>
      <c r="Z100" s="27"/>
      <c r="AD100" s="27"/>
      <c r="AE100" s="27"/>
      <c r="AF100" s="27">
        <v>0</v>
      </c>
      <c r="AG100" s="27">
        <v>0</v>
      </c>
      <c r="AH100" s="27"/>
      <c r="AI100" s="27"/>
    </row>
    <row r="101" spans="1:35" ht="48" customHeight="1" x14ac:dyDescent="0.25">
      <c r="A101" s="1"/>
      <c r="B101" s="96" t="s">
        <v>609</v>
      </c>
      <c r="C101" s="132"/>
      <c r="D101" s="132"/>
      <c r="E101" s="5" t="s">
        <v>209</v>
      </c>
      <c r="F101" s="132"/>
      <c r="G101" s="189"/>
      <c r="H101" s="32"/>
      <c r="I101" s="58"/>
      <c r="J101" s="56" t="str">
        <f t="shared" si="27"/>
        <v/>
      </c>
      <c r="K101" s="13" t="str">
        <f t="shared" si="31"/>
        <v>Kennzahl unvollständig</v>
      </c>
      <c r="L101" s="188"/>
      <c r="O101" s="1" t="str">
        <f t="shared" si="29"/>
        <v/>
      </c>
      <c r="P101" s="1" t="str">
        <f t="shared" ref="P101:P102" si="32">O101</f>
        <v/>
      </c>
      <c r="U101" s="27"/>
      <c r="V101" s="27"/>
      <c r="W101" s="27">
        <v>0</v>
      </c>
      <c r="X101" s="27">
        <v>0</v>
      </c>
      <c r="Y101" s="27"/>
      <c r="Z101" s="27"/>
      <c r="AD101" s="27"/>
      <c r="AE101" s="27"/>
      <c r="AF101" s="27">
        <v>0</v>
      </c>
      <c r="AG101" s="27">
        <v>0</v>
      </c>
      <c r="AH101" s="27"/>
      <c r="AI101" s="27"/>
    </row>
    <row r="102" spans="1:35" ht="48" customHeight="1" x14ac:dyDescent="0.25">
      <c r="A102" s="1"/>
      <c r="B102" s="105" t="s">
        <v>610</v>
      </c>
      <c r="C102" s="133"/>
      <c r="D102" s="132"/>
      <c r="E102" s="5" t="s">
        <v>210</v>
      </c>
      <c r="F102" s="133"/>
      <c r="G102" s="185"/>
      <c r="H102" s="32"/>
      <c r="I102" s="58"/>
      <c r="J102" s="56" t="str">
        <f t="shared" si="27"/>
        <v/>
      </c>
      <c r="K102" s="13" t="str">
        <f t="shared" si="31"/>
        <v>Kennzahl unvollständig</v>
      </c>
      <c r="L102" s="181"/>
      <c r="O102" s="1" t="str">
        <f t="shared" si="29"/>
        <v/>
      </c>
      <c r="P102" s="1" t="str">
        <f t="shared" si="32"/>
        <v/>
      </c>
      <c r="U102" s="27"/>
      <c r="V102" s="27"/>
      <c r="W102" s="27">
        <v>0</v>
      </c>
      <c r="X102" s="27">
        <v>0</v>
      </c>
      <c r="Y102" s="27"/>
      <c r="Z102" s="27"/>
      <c r="AD102" s="27"/>
      <c r="AE102" s="27"/>
      <c r="AF102" s="27">
        <v>0</v>
      </c>
      <c r="AG102" s="27">
        <v>0</v>
      </c>
      <c r="AH102" s="27"/>
      <c r="AI102" s="27"/>
    </row>
    <row r="103" spans="1:35" ht="48" customHeight="1" x14ac:dyDescent="0.25">
      <c r="A103" s="1"/>
      <c r="B103" s="96" t="s">
        <v>611</v>
      </c>
      <c r="C103" s="131" t="s">
        <v>91</v>
      </c>
      <c r="D103" s="132"/>
      <c r="E103" s="5" t="s">
        <v>211</v>
      </c>
      <c r="F103" s="131" t="s">
        <v>42</v>
      </c>
      <c r="G103" s="184" t="s">
        <v>127</v>
      </c>
      <c r="H103" s="32"/>
      <c r="I103" s="58"/>
      <c r="J103" s="56" t="str">
        <f t="shared" si="27"/>
        <v/>
      </c>
      <c r="K103" s="13" t="str">
        <f t="shared" si="31"/>
        <v>Kennzahl unvollständig</v>
      </c>
      <c r="L103" s="180"/>
      <c r="O103" s="1" t="str">
        <f t="shared" si="29"/>
        <v/>
      </c>
      <c r="P103" s="1" t="str">
        <f t="shared" ref="P103:P161" si="33">O103</f>
        <v/>
      </c>
      <c r="U103" s="27"/>
      <c r="V103" s="27"/>
      <c r="W103" s="27">
        <v>0</v>
      </c>
      <c r="X103" s="27">
        <v>0</v>
      </c>
      <c r="Y103" s="27"/>
      <c r="Z103" s="27"/>
      <c r="AD103" s="27"/>
      <c r="AE103" s="27"/>
      <c r="AF103" s="27">
        <v>0</v>
      </c>
      <c r="AG103" s="27">
        <v>0</v>
      </c>
      <c r="AH103" s="27"/>
      <c r="AI103" s="27"/>
    </row>
    <row r="104" spans="1:35" ht="48" customHeight="1" x14ac:dyDescent="0.25">
      <c r="A104" s="1"/>
      <c r="B104" s="105" t="s">
        <v>612</v>
      </c>
      <c r="C104" s="132"/>
      <c r="D104" s="132"/>
      <c r="E104" s="5" t="s">
        <v>213</v>
      </c>
      <c r="F104" s="132"/>
      <c r="G104" s="189"/>
      <c r="H104" s="32"/>
      <c r="I104" s="58"/>
      <c r="J104" s="56" t="str">
        <f t="shared" si="27"/>
        <v/>
      </c>
      <c r="K104" s="13" t="str">
        <f t="shared" si="31"/>
        <v>Kennzahl unvollständig</v>
      </c>
      <c r="L104" s="188"/>
      <c r="O104" s="1" t="str">
        <f t="shared" si="29"/>
        <v/>
      </c>
      <c r="P104" s="1" t="str">
        <f t="shared" si="33"/>
        <v/>
      </c>
      <c r="U104" s="27"/>
      <c r="V104" s="27"/>
      <c r="W104" s="27">
        <v>0</v>
      </c>
      <c r="X104" s="27">
        <v>0</v>
      </c>
      <c r="Y104" s="27"/>
      <c r="Z104" s="27"/>
      <c r="AD104" s="27"/>
      <c r="AE104" s="27"/>
      <c r="AF104" s="27">
        <v>0</v>
      </c>
      <c r="AG104" s="27">
        <v>0</v>
      </c>
      <c r="AH104" s="27"/>
      <c r="AI104" s="27"/>
    </row>
    <row r="105" spans="1:35" ht="48" customHeight="1" x14ac:dyDescent="0.25">
      <c r="A105" s="1"/>
      <c r="B105" s="96" t="s">
        <v>613</v>
      </c>
      <c r="C105" s="133"/>
      <c r="D105" s="132"/>
      <c r="E105" s="5" t="s">
        <v>212</v>
      </c>
      <c r="F105" s="133"/>
      <c r="G105" s="185"/>
      <c r="H105" s="32"/>
      <c r="I105" s="58"/>
      <c r="J105" s="56" t="str">
        <f t="shared" si="27"/>
        <v/>
      </c>
      <c r="K105" s="13" t="str">
        <f t="shared" si="31"/>
        <v>Kennzahl unvollständig</v>
      </c>
      <c r="L105" s="181"/>
      <c r="O105" s="1" t="str">
        <f t="shared" si="29"/>
        <v/>
      </c>
      <c r="P105" s="1" t="str">
        <f t="shared" si="33"/>
        <v/>
      </c>
      <c r="U105" s="27"/>
      <c r="V105" s="27"/>
      <c r="W105" s="27">
        <v>0</v>
      </c>
      <c r="X105" s="27">
        <v>0</v>
      </c>
      <c r="Y105" s="27"/>
      <c r="Z105" s="27"/>
      <c r="AD105" s="27"/>
      <c r="AE105" s="27"/>
      <c r="AF105" s="27">
        <v>0</v>
      </c>
      <c r="AG105" s="27">
        <v>0</v>
      </c>
      <c r="AH105" s="27"/>
      <c r="AI105" s="27"/>
    </row>
    <row r="106" spans="1:35" ht="48" customHeight="1" x14ac:dyDescent="0.25">
      <c r="A106" s="1"/>
      <c r="B106" s="105" t="s">
        <v>614</v>
      </c>
      <c r="C106" s="131" t="s">
        <v>92</v>
      </c>
      <c r="D106" s="132"/>
      <c r="E106" s="5" t="s">
        <v>214</v>
      </c>
      <c r="F106" s="131" t="s">
        <v>42</v>
      </c>
      <c r="G106" s="184" t="s">
        <v>127</v>
      </c>
      <c r="H106" s="32"/>
      <c r="I106" s="58"/>
      <c r="J106" s="56" t="str">
        <f t="shared" si="27"/>
        <v/>
      </c>
      <c r="K106" s="13" t="str">
        <f t="shared" si="31"/>
        <v>Kennzahl unvollständig</v>
      </c>
      <c r="L106" s="180"/>
      <c r="O106" s="1" t="str">
        <f t="shared" si="29"/>
        <v/>
      </c>
      <c r="P106" s="1" t="str">
        <f t="shared" si="33"/>
        <v/>
      </c>
      <c r="U106" s="27"/>
      <c r="V106" s="27"/>
      <c r="W106" s="27">
        <v>0</v>
      </c>
      <c r="X106" s="27">
        <v>0</v>
      </c>
      <c r="Y106" s="27"/>
      <c r="Z106" s="27"/>
      <c r="AD106" s="27"/>
      <c r="AE106" s="27"/>
      <c r="AF106" s="27">
        <v>0</v>
      </c>
      <c r="AG106" s="27">
        <v>0</v>
      </c>
      <c r="AH106" s="27"/>
      <c r="AI106" s="27"/>
    </row>
    <row r="107" spans="1:35" ht="48" customHeight="1" x14ac:dyDescent="0.25">
      <c r="A107" s="1"/>
      <c r="B107" s="96" t="s">
        <v>615</v>
      </c>
      <c r="C107" s="132"/>
      <c r="D107" s="132"/>
      <c r="E107" s="5" t="s">
        <v>215</v>
      </c>
      <c r="F107" s="132"/>
      <c r="G107" s="189"/>
      <c r="H107" s="32"/>
      <c r="I107" s="58"/>
      <c r="J107" s="56" t="str">
        <f t="shared" si="27"/>
        <v/>
      </c>
      <c r="K107" s="13" t="str">
        <f t="shared" si="31"/>
        <v>Kennzahl unvollständig</v>
      </c>
      <c r="L107" s="188"/>
      <c r="O107" s="1" t="str">
        <f t="shared" si="29"/>
        <v/>
      </c>
      <c r="P107" s="1" t="str">
        <f t="shared" si="33"/>
        <v/>
      </c>
      <c r="U107" s="27"/>
      <c r="V107" s="27"/>
      <c r="W107" s="27">
        <v>0</v>
      </c>
      <c r="X107" s="27">
        <v>0</v>
      </c>
      <c r="Y107" s="27"/>
      <c r="Z107" s="27"/>
      <c r="AD107" s="27"/>
      <c r="AE107" s="27"/>
      <c r="AF107" s="27">
        <v>0</v>
      </c>
      <c r="AG107" s="27">
        <v>0</v>
      </c>
      <c r="AH107" s="27"/>
      <c r="AI107" s="27"/>
    </row>
    <row r="108" spans="1:35" ht="48" customHeight="1" x14ac:dyDescent="0.25">
      <c r="A108" s="1"/>
      <c r="B108" s="105" t="s">
        <v>616</v>
      </c>
      <c r="C108" s="133"/>
      <c r="D108" s="132"/>
      <c r="E108" s="5" t="s">
        <v>216</v>
      </c>
      <c r="F108" s="133"/>
      <c r="G108" s="185"/>
      <c r="H108" s="32"/>
      <c r="I108" s="58"/>
      <c r="J108" s="56" t="str">
        <f t="shared" si="27"/>
        <v/>
      </c>
      <c r="K108" s="13" t="str">
        <f t="shared" si="31"/>
        <v>Kennzahl unvollständig</v>
      </c>
      <c r="L108" s="181"/>
      <c r="O108" s="1" t="str">
        <f t="shared" si="29"/>
        <v/>
      </c>
      <c r="P108" s="1" t="str">
        <f t="shared" si="33"/>
        <v/>
      </c>
      <c r="U108" s="27"/>
      <c r="V108" s="27"/>
      <c r="W108" s="27">
        <v>0</v>
      </c>
      <c r="X108" s="27">
        <v>0</v>
      </c>
      <c r="Y108" s="27"/>
      <c r="Z108" s="27"/>
      <c r="AD108" s="27"/>
      <c r="AE108" s="27"/>
      <c r="AF108" s="27">
        <v>0</v>
      </c>
      <c r="AG108" s="27">
        <v>0</v>
      </c>
      <c r="AH108" s="27"/>
      <c r="AI108" s="27"/>
    </row>
    <row r="109" spans="1:35" ht="48" customHeight="1" x14ac:dyDescent="0.25">
      <c r="A109" s="1"/>
      <c r="B109" s="96" t="s">
        <v>617</v>
      </c>
      <c r="C109" s="131" t="s">
        <v>93</v>
      </c>
      <c r="D109" s="132"/>
      <c r="E109" s="5" t="s">
        <v>217</v>
      </c>
      <c r="F109" s="131" t="s">
        <v>42</v>
      </c>
      <c r="G109" s="184" t="s">
        <v>127</v>
      </c>
      <c r="H109" s="32"/>
      <c r="I109" s="58"/>
      <c r="J109" s="56" t="str">
        <f t="shared" si="27"/>
        <v/>
      </c>
      <c r="K109" s="13" t="str">
        <f t="shared" si="31"/>
        <v>Kennzahl unvollständig</v>
      </c>
      <c r="L109" s="180"/>
      <c r="O109" s="1" t="str">
        <f t="shared" si="29"/>
        <v/>
      </c>
      <c r="P109" s="1" t="str">
        <f t="shared" si="33"/>
        <v/>
      </c>
      <c r="U109" s="27"/>
      <c r="V109" s="27"/>
      <c r="W109" s="27">
        <v>0</v>
      </c>
      <c r="X109" s="27">
        <v>0</v>
      </c>
      <c r="Y109" s="27"/>
      <c r="Z109" s="27"/>
      <c r="AD109" s="27"/>
      <c r="AE109" s="27"/>
      <c r="AF109" s="27">
        <v>0</v>
      </c>
      <c r="AG109" s="27">
        <v>0</v>
      </c>
      <c r="AH109" s="27"/>
      <c r="AI109" s="27"/>
    </row>
    <row r="110" spans="1:35" ht="48" customHeight="1" x14ac:dyDescent="0.25">
      <c r="A110" s="1"/>
      <c r="B110" s="105" t="s">
        <v>618</v>
      </c>
      <c r="C110" s="132"/>
      <c r="D110" s="132"/>
      <c r="E110" s="5" t="s">
        <v>218</v>
      </c>
      <c r="F110" s="132"/>
      <c r="G110" s="189"/>
      <c r="H110" s="32"/>
      <c r="I110" s="58"/>
      <c r="J110" s="56" t="str">
        <f t="shared" si="27"/>
        <v/>
      </c>
      <c r="K110" s="13" t="str">
        <f t="shared" si="31"/>
        <v>Kennzahl unvollständig</v>
      </c>
      <c r="L110" s="188"/>
      <c r="O110" s="1" t="str">
        <f t="shared" si="29"/>
        <v/>
      </c>
      <c r="P110" s="1" t="str">
        <f t="shared" si="33"/>
        <v/>
      </c>
      <c r="U110" s="27"/>
      <c r="V110" s="27"/>
      <c r="W110" s="27">
        <v>0</v>
      </c>
      <c r="X110" s="27">
        <v>0</v>
      </c>
      <c r="Y110" s="27"/>
      <c r="Z110" s="27"/>
      <c r="AD110" s="27"/>
      <c r="AE110" s="27"/>
      <c r="AF110" s="27">
        <v>0</v>
      </c>
      <c r="AG110" s="27">
        <v>0</v>
      </c>
      <c r="AH110" s="27"/>
      <c r="AI110" s="27"/>
    </row>
    <row r="111" spans="1:35" ht="48" customHeight="1" x14ac:dyDescent="0.25">
      <c r="A111" s="1"/>
      <c r="B111" s="96" t="s">
        <v>619</v>
      </c>
      <c r="C111" s="133"/>
      <c r="D111" s="132"/>
      <c r="E111" s="5" t="s">
        <v>219</v>
      </c>
      <c r="F111" s="133"/>
      <c r="G111" s="185"/>
      <c r="H111" s="32"/>
      <c r="I111" s="58"/>
      <c r="J111" s="56" t="str">
        <f t="shared" si="27"/>
        <v/>
      </c>
      <c r="K111" s="13" t="str">
        <f t="shared" si="31"/>
        <v>Kennzahl unvollständig</v>
      </c>
      <c r="L111" s="181"/>
      <c r="O111" s="1" t="str">
        <f t="shared" si="29"/>
        <v/>
      </c>
      <c r="P111" s="1" t="str">
        <f t="shared" si="33"/>
        <v/>
      </c>
      <c r="U111" s="27"/>
      <c r="V111" s="27"/>
      <c r="W111" s="27">
        <v>0</v>
      </c>
      <c r="X111" s="27">
        <v>0</v>
      </c>
      <c r="Y111" s="27"/>
      <c r="Z111" s="27"/>
      <c r="AD111" s="27"/>
      <c r="AE111" s="27"/>
      <c r="AF111" s="27">
        <v>0</v>
      </c>
      <c r="AG111" s="27">
        <v>0</v>
      </c>
      <c r="AH111" s="27"/>
      <c r="AI111" s="27"/>
    </row>
    <row r="112" spans="1:35" ht="48" customHeight="1" x14ac:dyDescent="0.25">
      <c r="A112" s="1"/>
      <c r="B112" s="105" t="s">
        <v>620</v>
      </c>
      <c r="C112" s="131" t="s">
        <v>94</v>
      </c>
      <c r="D112" s="132"/>
      <c r="E112" s="5" t="s">
        <v>220</v>
      </c>
      <c r="F112" s="131" t="s">
        <v>42</v>
      </c>
      <c r="G112" s="184" t="s">
        <v>127</v>
      </c>
      <c r="H112" s="32"/>
      <c r="I112" s="58"/>
      <c r="J112" s="56" t="str">
        <f t="shared" si="27"/>
        <v/>
      </c>
      <c r="K112" s="13" t="str">
        <f t="shared" si="31"/>
        <v>Kennzahl unvollständig</v>
      </c>
      <c r="L112" s="180"/>
      <c r="O112" s="1" t="str">
        <f t="shared" si="29"/>
        <v/>
      </c>
      <c r="P112" s="1" t="str">
        <f t="shared" si="33"/>
        <v/>
      </c>
      <c r="U112" s="27"/>
      <c r="V112" s="27"/>
      <c r="W112" s="27">
        <v>0</v>
      </c>
      <c r="X112" s="27">
        <v>0</v>
      </c>
      <c r="Y112" s="27"/>
      <c r="Z112" s="27"/>
      <c r="AD112" s="27"/>
      <c r="AE112" s="27"/>
      <c r="AF112" s="27">
        <v>0</v>
      </c>
      <c r="AG112" s="27">
        <v>0</v>
      </c>
      <c r="AH112" s="27"/>
      <c r="AI112" s="27"/>
    </row>
    <row r="113" spans="1:35" ht="48" customHeight="1" x14ac:dyDescent="0.25">
      <c r="A113" s="1"/>
      <c r="B113" s="96" t="s">
        <v>621</v>
      </c>
      <c r="C113" s="132"/>
      <c r="D113" s="132"/>
      <c r="E113" s="5" t="s">
        <v>221</v>
      </c>
      <c r="F113" s="132"/>
      <c r="G113" s="189"/>
      <c r="H113" s="32"/>
      <c r="I113" s="58"/>
      <c r="J113" s="56" t="str">
        <f t="shared" si="27"/>
        <v/>
      </c>
      <c r="K113" s="13" t="str">
        <f t="shared" si="31"/>
        <v>Kennzahl unvollständig</v>
      </c>
      <c r="L113" s="188"/>
      <c r="O113" s="1" t="str">
        <f t="shared" si="29"/>
        <v/>
      </c>
      <c r="P113" s="1" t="str">
        <f t="shared" si="33"/>
        <v/>
      </c>
      <c r="U113" s="27"/>
      <c r="V113" s="27"/>
      <c r="W113" s="27">
        <v>0</v>
      </c>
      <c r="X113" s="27">
        <v>0</v>
      </c>
      <c r="Y113" s="27"/>
      <c r="Z113" s="27"/>
      <c r="AD113" s="27"/>
      <c r="AE113" s="27"/>
      <c r="AF113" s="27">
        <v>0</v>
      </c>
      <c r="AG113" s="27">
        <v>0</v>
      </c>
      <c r="AH113" s="27"/>
      <c r="AI113" s="27"/>
    </row>
    <row r="114" spans="1:35" ht="48" customHeight="1" x14ac:dyDescent="0.25">
      <c r="A114" s="1"/>
      <c r="B114" s="105" t="s">
        <v>622</v>
      </c>
      <c r="C114" s="133"/>
      <c r="D114" s="133"/>
      <c r="E114" s="5" t="s">
        <v>222</v>
      </c>
      <c r="F114" s="133"/>
      <c r="G114" s="185"/>
      <c r="H114" s="32"/>
      <c r="I114" s="58"/>
      <c r="J114" s="56" t="str">
        <f t="shared" si="27"/>
        <v/>
      </c>
      <c r="K114" s="13" t="str">
        <f t="shared" si="31"/>
        <v>Kennzahl unvollständig</v>
      </c>
      <c r="L114" s="181"/>
      <c r="O114" s="1" t="str">
        <f t="shared" si="29"/>
        <v/>
      </c>
      <c r="P114" s="1" t="str">
        <f t="shared" si="33"/>
        <v/>
      </c>
      <c r="U114" s="27"/>
      <c r="V114" s="27"/>
      <c r="W114" s="27">
        <v>0</v>
      </c>
      <c r="X114" s="27">
        <v>0</v>
      </c>
      <c r="Y114" s="27"/>
      <c r="Z114" s="27"/>
      <c r="AD114" s="27"/>
      <c r="AE114" s="27"/>
      <c r="AF114" s="27">
        <v>0</v>
      </c>
      <c r="AG114" s="27">
        <v>0</v>
      </c>
      <c r="AH114" s="27"/>
      <c r="AI114" s="27"/>
    </row>
    <row r="115" spans="1:35" ht="47.25" customHeight="1" x14ac:dyDescent="0.25">
      <c r="A115" s="1"/>
      <c r="B115" s="96" t="s">
        <v>623</v>
      </c>
      <c r="C115" s="84" t="s">
        <v>95</v>
      </c>
      <c r="D115" s="131" t="s">
        <v>114</v>
      </c>
      <c r="E115" s="5" t="s">
        <v>223</v>
      </c>
      <c r="F115" s="84" t="s">
        <v>483</v>
      </c>
      <c r="G115" s="82" t="s">
        <v>127</v>
      </c>
      <c r="H115" s="32"/>
      <c r="I115" s="58"/>
      <c r="J115" s="56" t="str">
        <f t="shared" si="27"/>
        <v/>
      </c>
      <c r="K115" s="13" t="str">
        <f t="shared" si="31"/>
        <v>Kennzahl unvollständig</v>
      </c>
      <c r="L115" s="100"/>
      <c r="O115" s="1" t="str">
        <f t="shared" si="29"/>
        <v/>
      </c>
      <c r="P115" s="1" t="str">
        <f t="shared" si="33"/>
        <v/>
      </c>
      <c r="U115" s="27"/>
      <c r="V115" s="27"/>
      <c r="W115" s="27">
        <v>0</v>
      </c>
      <c r="X115" s="27">
        <v>0</v>
      </c>
      <c r="Y115" s="27"/>
      <c r="Z115" s="27"/>
      <c r="AD115" s="27"/>
      <c r="AE115" s="27"/>
      <c r="AF115" s="27">
        <v>0</v>
      </c>
      <c r="AG115" s="27">
        <v>0</v>
      </c>
      <c r="AH115" s="27"/>
      <c r="AI115" s="27"/>
    </row>
    <row r="116" spans="1:35" ht="47.25" customHeight="1" x14ac:dyDescent="0.25">
      <c r="A116" s="1"/>
      <c r="B116" s="105" t="s">
        <v>624</v>
      </c>
      <c r="C116" s="84" t="s">
        <v>96</v>
      </c>
      <c r="D116" s="132"/>
      <c r="E116" s="5" t="s">
        <v>224</v>
      </c>
      <c r="F116" s="84" t="s">
        <v>483</v>
      </c>
      <c r="G116" s="82" t="s">
        <v>127</v>
      </c>
      <c r="H116" s="32"/>
      <c r="I116" s="58"/>
      <c r="J116" s="56" t="str">
        <f t="shared" si="27"/>
        <v/>
      </c>
      <c r="K116" s="13" t="str">
        <f t="shared" si="31"/>
        <v>Kennzahl unvollständig</v>
      </c>
      <c r="L116" s="100"/>
      <c r="O116" s="1" t="str">
        <f t="shared" si="29"/>
        <v/>
      </c>
      <c r="P116" s="1" t="str">
        <f t="shared" si="33"/>
        <v/>
      </c>
      <c r="U116" s="27"/>
      <c r="V116" s="27"/>
      <c r="W116" s="27">
        <v>0</v>
      </c>
      <c r="X116" s="27">
        <v>0</v>
      </c>
      <c r="Y116" s="27"/>
      <c r="Z116" s="27"/>
      <c r="AD116" s="27"/>
      <c r="AE116" s="27"/>
      <c r="AF116" s="27">
        <v>0</v>
      </c>
      <c r="AG116" s="27">
        <v>0</v>
      </c>
      <c r="AH116" s="27"/>
      <c r="AI116" s="27"/>
    </row>
    <row r="117" spans="1:35" ht="47.25" customHeight="1" x14ac:dyDescent="0.25">
      <c r="A117" s="1"/>
      <c r="B117" s="96" t="s">
        <v>625</v>
      </c>
      <c r="C117" s="84" t="s">
        <v>97</v>
      </c>
      <c r="D117" s="132"/>
      <c r="E117" s="5" t="s">
        <v>225</v>
      </c>
      <c r="F117" s="84" t="s">
        <v>483</v>
      </c>
      <c r="G117" s="82" t="s">
        <v>127</v>
      </c>
      <c r="H117" s="32"/>
      <c r="I117" s="58"/>
      <c r="J117" s="56" t="str">
        <f t="shared" si="27"/>
        <v/>
      </c>
      <c r="K117" s="13" t="str">
        <f t="shared" si="31"/>
        <v>Kennzahl unvollständig</v>
      </c>
      <c r="L117" s="100"/>
      <c r="O117" s="1" t="str">
        <f t="shared" si="29"/>
        <v/>
      </c>
      <c r="P117" s="1" t="str">
        <f t="shared" si="33"/>
        <v/>
      </c>
      <c r="U117" s="27"/>
      <c r="V117" s="27"/>
      <c r="W117" s="27">
        <v>0</v>
      </c>
      <c r="X117" s="27">
        <v>0</v>
      </c>
      <c r="Y117" s="27"/>
      <c r="Z117" s="27"/>
      <c r="AD117" s="27"/>
      <c r="AE117" s="27"/>
      <c r="AF117" s="27">
        <v>0</v>
      </c>
      <c r="AG117" s="27">
        <v>0</v>
      </c>
      <c r="AH117" s="27"/>
      <c r="AI117" s="27"/>
    </row>
    <row r="118" spans="1:35" ht="51.75" customHeight="1" x14ac:dyDescent="0.25">
      <c r="A118" s="1"/>
      <c r="B118" s="105" t="s">
        <v>626</v>
      </c>
      <c r="C118" s="131" t="s">
        <v>98</v>
      </c>
      <c r="D118" s="131" t="s">
        <v>162</v>
      </c>
      <c r="E118" s="5" t="s">
        <v>200</v>
      </c>
      <c r="F118" s="131" t="s">
        <v>42</v>
      </c>
      <c r="G118" s="184" t="s">
        <v>127</v>
      </c>
      <c r="H118" s="32"/>
      <c r="I118" s="58"/>
      <c r="J118" s="56" t="str">
        <f t="shared" si="27"/>
        <v/>
      </c>
      <c r="K118" s="13" t="str">
        <f t="shared" si="31"/>
        <v>Kennzahl unvollständig</v>
      </c>
      <c r="L118" s="100"/>
      <c r="O118" s="1" t="str">
        <f t="shared" si="29"/>
        <v/>
      </c>
      <c r="P118" s="1" t="str">
        <f t="shared" si="33"/>
        <v/>
      </c>
      <c r="U118" s="27"/>
      <c r="V118" s="27"/>
      <c r="W118" s="27">
        <v>0</v>
      </c>
      <c r="X118" s="27">
        <v>0</v>
      </c>
      <c r="Y118" s="27"/>
      <c r="Z118" s="27"/>
      <c r="AD118" s="27"/>
      <c r="AE118" s="27"/>
      <c r="AF118" s="27">
        <v>0</v>
      </c>
      <c r="AG118" s="27">
        <v>0</v>
      </c>
      <c r="AH118" s="27"/>
      <c r="AI118" s="27"/>
    </row>
    <row r="119" spans="1:35" ht="51.75" customHeight="1" thickBot="1" x14ac:dyDescent="0.3">
      <c r="A119" s="1"/>
      <c r="B119" s="105" t="s">
        <v>627</v>
      </c>
      <c r="C119" s="132"/>
      <c r="D119" s="132"/>
      <c r="E119" s="95" t="s">
        <v>201</v>
      </c>
      <c r="F119" s="132"/>
      <c r="G119" s="189"/>
      <c r="H119" s="103"/>
      <c r="I119" s="104"/>
      <c r="J119" s="94" t="str">
        <f t="shared" si="27"/>
        <v/>
      </c>
      <c r="K119" s="85" t="str">
        <f t="shared" si="31"/>
        <v>Kennzahl unvollständig</v>
      </c>
      <c r="L119" s="111"/>
      <c r="O119" s="1" t="str">
        <f t="shared" si="29"/>
        <v/>
      </c>
      <c r="P119" s="1" t="str">
        <f t="shared" si="33"/>
        <v/>
      </c>
      <c r="U119" s="27"/>
      <c r="V119" s="27"/>
      <c r="W119" s="27">
        <v>0</v>
      </c>
      <c r="X119" s="27">
        <v>0</v>
      </c>
      <c r="Y119" s="27"/>
      <c r="Z119" s="27"/>
      <c r="AD119" s="27"/>
      <c r="AE119" s="27"/>
      <c r="AF119" s="27">
        <v>0</v>
      </c>
      <c r="AG119" s="27">
        <v>0</v>
      </c>
      <c r="AH119" s="27"/>
      <c r="AI119" s="27"/>
    </row>
    <row r="120" spans="1:35" ht="51.75" customHeight="1" x14ac:dyDescent="0.25">
      <c r="A120" s="1"/>
      <c r="B120" s="106" t="s">
        <v>628</v>
      </c>
      <c r="C120" s="64" t="s">
        <v>492</v>
      </c>
      <c r="D120" s="137" t="s">
        <v>498</v>
      </c>
      <c r="E120" s="137"/>
      <c r="F120" s="64" t="s">
        <v>42</v>
      </c>
      <c r="G120" s="65" t="s">
        <v>127</v>
      </c>
      <c r="H120" s="66"/>
      <c r="I120" s="67"/>
      <c r="J120" s="68" t="str">
        <f t="shared" si="27"/>
        <v/>
      </c>
      <c r="K120" s="112" t="str">
        <f t="shared" si="31"/>
        <v>Kennzahl unvollständig</v>
      </c>
      <c r="L120" s="113"/>
      <c r="O120" s="1" t="str">
        <f t="shared" si="29"/>
        <v/>
      </c>
      <c r="P120" s="1" t="str">
        <f t="shared" si="33"/>
        <v/>
      </c>
      <c r="U120" s="27"/>
      <c r="V120" s="27"/>
      <c r="W120" s="27">
        <v>0</v>
      </c>
      <c r="X120" s="27">
        <v>0</v>
      </c>
      <c r="Y120" s="27"/>
      <c r="Z120" s="27"/>
      <c r="AD120" s="27"/>
      <c r="AE120" s="27"/>
      <c r="AF120" s="27">
        <v>0</v>
      </c>
      <c r="AG120" s="27">
        <v>0</v>
      </c>
      <c r="AH120" s="27"/>
      <c r="AI120" s="27"/>
    </row>
    <row r="121" spans="1:35" ht="51.75" customHeight="1" x14ac:dyDescent="0.25">
      <c r="A121" s="1"/>
      <c r="B121" s="107" t="s">
        <v>629</v>
      </c>
      <c r="C121" s="5" t="s">
        <v>493</v>
      </c>
      <c r="D121" s="130" t="s">
        <v>499</v>
      </c>
      <c r="E121" s="130"/>
      <c r="F121" s="5" t="s">
        <v>42</v>
      </c>
      <c r="G121" s="27" t="s">
        <v>127</v>
      </c>
      <c r="H121" s="32"/>
      <c r="I121" s="58"/>
      <c r="J121" s="56" t="str">
        <f t="shared" si="27"/>
        <v/>
      </c>
      <c r="K121" s="13" t="str">
        <f t="shared" si="31"/>
        <v>Kennzahl unvollständig</v>
      </c>
      <c r="L121" s="31"/>
      <c r="O121" s="1" t="str">
        <f t="shared" si="29"/>
        <v/>
      </c>
      <c r="P121" s="1" t="str">
        <f t="shared" si="33"/>
        <v/>
      </c>
      <c r="U121" s="27"/>
      <c r="V121" s="27"/>
      <c r="W121" s="27">
        <v>0</v>
      </c>
      <c r="X121" s="27">
        <v>0</v>
      </c>
      <c r="Y121" s="27"/>
      <c r="Z121" s="27"/>
      <c r="AD121" s="27"/>
      <c r="AE121" s="27"/>
      <c r="AF121" s="27">
        <v>0</v>
      </c>
      <c r="AG121" s="27">
        <v>0</v>
      </c>
      <c r="AH121" s="27"/>
      <c r="AI121" s="27"/>
    </row>
    <row r="122" spans="1:35" ht="51.75" customHeight="1" x14ac:dyDescent="0.25">
      <c r="A122" s="1"/>
      <c r="B122" s="107" t="s">
        <v>630</v>
      </c>
      <c r="C122" s="5" t="s">
        <v>494</v>
      </c>
      <c r="D122" s="130" t="s">
        <v>500</v>
      </c>
      <c r="E122" s="130"/>
      <c r="F122" s="5" t="s">
        <v>42</v>
      </c>
      <c r="G122" s="27" t="s">
        <v>127</v>
      </c>
      <c r="H122" s="32"/>
      <c r="I122" s="58"/>
      <c r="J122" s="56" t="str">
        <f t="shared" si="27"/>
        <v/>
      </c>
      <c r="K122" s="13" t="str">
        <f t="shared" si="31"/>
        <v>Kennzahl unvollständig</v>
      </c>
      <c r="L122" s="31"/>
      <c r="O122" s="1" t="str">
        <f t="shared" si="29"/>
        <v/>
      </c>
      <c r="P122" s="1" t="str">
        <f t="shared" si="33"/>
        <v/>
      </c>
      <c r="U122" s="27"/>
      <c r="V122" s="27"/>
      <c r="W122" s="27">
        <v>0</v>
      </c>
      <c r="X122" s="27">
        <v>0</v>
      </c>
      <c r="Y122" s="27"/>
      <c r="Z122" s="27"/>
      <c r="AD122" s="27"/>
      <c r="AE122" s="27"/>
      <c r="AF122" s="27">
        <v>0</v>
      </c>
      <c r="AG122" s="27">
        <v>0</v>
      </c>
      <c r="AH122" s="27"/>
      <c r="AI122" s="27"/>
    </row>
    <row r="123" spans="1:35" ht="38.25" customHeight="1" x14ac:dyDescent="0.25">
      <c r="A123" s="1"/>
      <c r="B123" s="107" t="s">
        <v>631</v>
      </c>
      <c r="C123" s="130" t="s">
        <v>495</v>
      </c>
      <c r="D123" s="130" t="s">
        <v>501</v>
      </c>
      <c r="E123" s="5" t="s">
        <v>503</v>
      </c>
      <c r="F123" s="130" t="s">
        <v>42</v>
      </c>
      <c r="G123" s="184" t="s">
        <v>127</v>
      </c>
      <c r="H123" s="32"/>
      <c r="I123" s="58"/>
      <c r="J123" s="56" t="str">
        <f t="shared" si="27"/>
        <v/>
      </c>
      <c r="K123" s="13" t="str">
        <f t="shared" si="31"/>
        <v>Kennzahl unvollständig</v>
      </c>
      <c r="L123" s="31"/>
      <c r="O123" s="1" t="str">
        <f t="shared" si="29"/>
        <v/>
      </c>
      <c r="P123" s="1" t="str">
        <f t="shared" si="33"/>
        <v/>
      </c>
      <c r="U123" s="27"/>
      <c r="V123" s="27"/>
      <c r="W123" s="27">
        <v>0</v>
      </c>
      <c r="X123" s="27">
        <v>0</v>
      </c>
      <c r="Y123" s="27"/>
      <c r="Z123" s="27"/>
      <c r="AD123" s="27"/>
      <c r="AE123" s="27"/>
      <c r="AF123" s="27">
        <v>0</v>
      </c>
      <c r="AG123" s="27">
        <v>0</v>
      </c>
      <c r="AH123" s="27"/>
      <c r="AI123" s="27"/>
    </row>
    <row r="124" spans="1:35" ht="38.25" customHeight="1" x14ac:dyDescent="0.25">
      <c r="A124" s="1"/>
      <c r="B124" s="107" t="s">
        <v>632</v>
      </c>
      <c r="C124" s="130"/>
      <c r="D124" s="130"/>
      <c r="E124" s="5" t="s">
        <v>518</v>
      </c>
      <c r="F124" s="130"/>
      <c r="G124" s="189"/>
      <c r="H124" s="32"/>
      <c r="I124" s="58"/>
      <c r="J124" s="56" t="str">
        <f t="shared" si="27"/>
        <v/>
      </c>
      <c r="K124" s="13" t="str">
        <f t="shared" si="31"/>
        <v>Kennzahl unvollständig</v>
      </c>
      <c r="L124" s="31"/>
      <c r="O124" s="1" t="str">
        <f t="shared" si="29"/>
        <v/>
      </c>
      <c r="P124" s="1" t="str">
        <f t="shared" si="33"/>
        <v/>
      </c>
      <c r="U124" s="27"/>
      <c r="V124" s="27"/>
      <c r="W124" s="27">
        <v>0</v>
      </c>
      <c r="X124" s="27">
        <v>0</v>
      </c>
      <c r="Y124" s="27"/>
      <c r="Z124" s="27"/>
      <c r="AD124" s="27"/>
      <c r="AE124" s="27"/>
      <c r="AF124" s="27">
        <v>0</v>
      </c>
      <c r="AG124" s="27">
        <v>0</v>
      </c>
      <c r="AH124" s="27"/>
      <c r="AI124" s="27"/>
    </row>
    <row r="125" spans="1:35" ht="51.75" customHeight="1" x14ac:dyDescent="0.25">
      <c r="A125" s="1"/>
      <c r="B125" s="107" t="s">
        <v>633</v>
      </c>
      <c r="C125" s="130" t="s">
        <v>496</v>
      </c>
      <c r="D125" s="130" t="s">
        <v>502</v>
      </c>
      <c r="E125" s="5" t="s">
        <v>504</v>
      </c>
      <c r="F125" s="130" t="s">
        <v>483</v>
      </c>
      <c r="G125" s="184" t="s">
        <v>127</v>
      </c>
      <c r="H125" s="32"/>
      <c r="I125" s="58"/>
      <c r="J125" s="56" t="str">
        <f t="shared" si="27"/>
        <v/>
      </c>
      <c r="K125" s="13" t="str">
        <f t="shared" si="31"/>
        <v>Kennzahl unvollständig</v>
      </c>
      <c r="L125" s="31"/>
      <c r="O125" s="1" t="str">
        <f t="shared" si="29"/>
        <v/>
      </c>
      <c r="P125" s="1" t="str">
        <f t="shared" si="33"/>
        <v/>
      </c>
      <c r="U125" s="27"/>
      <c r="V125" s="27"/>
      <c r="W125" s="27">
        <v>0</v>
      </c>
      <c r="X125" s="27">
        <v>0</v>
      </c>
      <c r="Y125" s="27"/>
      <c r="Z125" s="27"/>
      <c r="AD125" s="27"/>
      <c r="AE125" s="27"/>
      <c r="AF125" s="27">
        <v>0</v>
      </c>
      <c r="AG125" s="27">
        <v>0</v>
      </c>
      <c r="AH125" s="27"/>
      <c r="AI125" s="27"/>
    </row>
    <row r="126" spans="1:35" ht="42" customHeight="1" x14ac:dyDescent="0.25">
      <c r="A126" s="1"/>
      <c r="B126" s="107" t="s">
        <v>634</v>
      </c>
      <c r="C126" s="130"/>
      <c r="D126" s="130"/>
      <c r="E126" s="5" t="s">
        <v>505</v>
      </c>
      <c r="F126" s="130"/>
      <c r="G126" s="189"/>
      <c r="H126" s="32"/>
      <c r="I126" s="58"/>
      <c r="J126" s="56" t="str">
        <f t="shared" si="27"/>
        <v/>
      </c>
      <c r="K126" s="13" t="str">
        <f t="shared" si="31"/>
        <v>Kennzahl unvollständig</v>
      </c>
      <c r="L126" s="31"/>
      <c r="O126" s="1" t="str">
        <f t="shared" si="29"/>
        <v/>
      </c>
      <c r="P126" s="1" t="str">
        <f t="shared" si="33"/>
        <v/>
      </c>
      <c r="U126" s="27"/>
      <c r="V126" s="27"/>
      <c r="W126" s="27">
        <v>0</v>
      </c>
      <c r="X126" s="27">
        <v>0</v>
      </c>
      <c r="Y126" s="27"/>
      <c r="Z126" s="27"/>
      <c r="AD126" s="27"/>
      <c r="AE126" s="27"/>
      <c r="AF126" s="27">
        <v>0</v>
      </c>
      <c r="AG126" s="27">
        <v>0</v>
      </c>
      <c r="AH126" s="27"/>
      <c r="AI126" s="27"/>
    </row>
    <row r="127" spans="1:35" ht="43.5" customHeight="1" x14ac:dyDescent="0.25">
      <c r="A127" s="1"/>
      <c r="B127" s="107" t="s">
        <v>635</v>
      </c>
      <c r="C127" s="130"/>
      <c r="D127" s="130"/>
      <c r="E127" s="5" t="s">
        <v>506</v>
      </c>
      <c r="F127" s="130"/>
      <c r="G127" s="185"/>
      <c r="H127" s="32"/>
      <c r="I127" s="58"/>
      <c r="J127" s="56" t="str">
        <f t="shared" si="27"/>
        <v/>
      </c>
      <c r="K127" s="13" t="str">
        <f t="shared" si="31"/>
        <v>Kennzahl unvollständig</v>
      </c>
      <c r="L127" s="31"/>
      <c r="O127" s="1" t="str">
        <f t="shared" si="29"/>
        <v/>
      </c>
      <c r="P127" s="1" t="str">
        <f t="shared" si="33"/>
        <v/>
      </c>
      <c r="U127" s="27"/>
      <c r="V127" s="27"/>
      <c r="W127" s="27">
        <v>0</v>
      </c>
      <c r="X127" s="27">
        <v>0</v>
      </c>
      <c r="Y127" s="27"/>
      <c r="Z127" s="27"/>
      <c r="AD127" s="27"/>
      <c r="AE127" s="27"/>
      <c r="AF127" s="27">
        <v>0</v>
      </c>
      <c r="AG127" s="27">
        <v>0</v>
      </c>
      <c r="AH127" s="27"/>
      <c r="AI127" s="27"/>
    </row>
    <row r="128" spans="1:35" ht="51.75" customHeight="1" x14ac:dyDescent="0.25">
      <c r="A128" s="1"/>
      <c r="B128" s="107" t="s">
        <v>689</v>
      </c>
      <c r="C128" s="5" t="s">
        <v>497</v>
      </c>
      <c r="D128" s="130" t="s">
        <v>112</v>
      </c>
      <c r="E128" s="130"/>
      <c r="F128" s="5" t="s">
        <v>483</v>
      </c>
      <c r="G128" s="82" t="s">
        <v>127</v>
      </c>
      <c r="H128" s="32"/>
      <c r="I128" s="58"/>
      <c r="J128" s="56" t="str">
        <f t="shared" si="27"/>
        <v/>
      </c>
      <c r="K128" s="13" t="str">
        <f t="shared" si="31"/>
        <v>Kennzahl unvollständig</v>
      </c>
      <c r="L128" s="31"/>
      <c r="O128" s="1" t="str">
        <f t="shared" si="29"/>
        <v/>
      </c>
      <c r="P128" s="1" t="str">
        <f t="shared" si="33"/>
        <v/>
      </c>
      <c r="U128" s="27"/>
      <c r="V128" s="27"/>
      <c r="W128" s="27">
        <v>0</v>
      </c>
      <c r="X128" s="27">
        <v>0</v>
      </c>
      <c r="Y128" s="27"/>
      <c r="Z128" s="27"/>
      <c r="AD128" s="27"/>
      <c r="AE128" s="27"/>
      <c r="AF128" s="27">
        <v>0</v>
      </c>
      <c r="AG128" s="27">
        <v>0</v>
      </c>
      <c r="AH128" s="27"/>
      <c r="AI128" s="27"/>
    </row>
    <row r="129" spans="1:35" ht="51.75" customHeight="1" x14ac:dyDescent="0.25">
      <c r="A129" s="1"/>
      <c r="B129" s="107" t="s">
        <v>690</v>
      </c>
      <c r="C129" s="131" t="s">
        <v>520</v>
      </c>
      <c r="D129" s="131" t="s">
        <v>521</v>
      </c>
      <c r="E129" s="5" t="s">
        <v>283</v>
      </c>
      <c r="F129" s="5" t="s">
        <v>42</v>
      </c>
      <c r="G129" s="82" t="s">
        <v>127</v>
      </c>
      <c r="H129" s="32"/>
      <c r="I129" s="58"/>
      <c r="J129" s="56" t="str">
        <f t="shared" si="27"/>
        <v/>
      </c>
      <c r="K129" s="13" t="str">
        <f t="shared" si="31"/>
        <v>Kennzahl unvollständig</v>
      </c>
      <c r="L129" s="31"/>
      <c r="O129" s="1" t="str">
        <f t="shared" si="29"/>
        <v/>
      </c>
      <c r="P129" s="1" t="str">
        <f t="shared" si="33"/>
        <v/>
      </c>
      <c r="U129" s="27"/>
      <c r="V129" s="27"/>
      <c r="W129" s="27">
        <v>0</v>
      </c>
      <c r="X129" s="27">
        <v>0</v>
      </c>
      <c r="Y129" s="27"/>
      <c r="Z129" s="27"/>
      <c r="AD129" s="27"/>
      <c r="AE129" s="27"/>
      <c r="AF129" s="27">
        <v>0</v>
      </c>
      <c r="AG129" s="27">
        <v>0</v>
      </c>
      <c r="AH129" s="27"/>
      <c r="AI129" s="27"/>
    </row>
    <row r="130" spans="1:35" ht="51.75" customHeight="1" x14ac:dyDescent="0.25">
      <c r="A130" s="1"/>
      <c r="B130" s="107" t="s">
        <v>691</v>
      </c>
      <c r="C130" s="132"/>
      <c r="D130" s="132"/>
      <c r="E130" s="5" t="s">
        <v>284</v>
      </c>
      <c r="F130" s="5" t="s">
        <v>42</v>
      </c>
      <c r="G130" s="82" t="s">
        <v>127</v>
      </c>
      <c r="H130" s="32"/>
      <c r="I130" s="58"/>
      <c r="J130" s="56" t="str">
        <f t="shared" si="27"/>
        <v/>
      </c>
      <c r="K130" s="13" t="str">
        <f t="shared" si="31"/>
        <v>Kennzahl unvollständig</v>
      </c>
      <c r="L130" s="31"/>
      <c r="O130" s="1" t="str">
        <f t="shared" si="29"/>
        <v/>
      </c>
      <c r="P130" s="1" t="str">
        <f t="shared" si="33"/>
        <v/>
      </c>
      <c r="U130" s="27"/>
      <c r="V130" s="27"/>
      <c r="W130" s="27">
        <v>0</v>
      </c>
      <c r="X130" s="27">
        <v>0</v>
      </c>
      <c r="Y130" s="27"/>
      <c r="Z130" s="27"/>
      <c r="AD130" s="27"/>
      <c r="AE130" s="27"/>
      <c r="AF130" s="27">
        <v>0</v>
      </c>
      <c r="AG130" s="27">
        <v>0</v>
      </c>
      <c r="AH130" s="27"/>
      <c r="AI130" s="27"/>
    </row>
    <row r="131" spans="1:35" ht="51.75" customHeight="1" x14ac:dyDescent="0.25">
      <c r="A131" s="1"/>
      <c r="B131" s="107" t="s">
        <v>636</v>
      </c>
      <c r="C131" s="132"/>
      <c r="D131" s="132"/>
      <c r="E131" s="5" t="s">
        <v>285</v>
      </c>
      <c r="F131" s="5" t="s">
        <v>42</v>
      </c>
      <c r="G131" s="82" t="s">
        <v>127</v>
      </c>
      <c r="H131" s="32"/>
      <c r="I131" s="58"/>
      <c r="J131" s="56" t="str">
        <f t="shared" si="27"/>
        <v/>
      </c>
      <c r="K131" s="13" t="str">
        <f t="shared" si="31"/>
        <v>Kennzahl unvollständig</v>
      </c>
      <c r="L131" s="31"/>
      <c r="O131" s="1" t="str">
        <f t="shared" si="29"/>
        <v/>
      </c>
      <c r="P131" s="1" t="str">
        <f t="shared" si="33"/>
        <v/>
      </c>
      <c r="U131" s="27"/>
      <c r="V131" s="27"/>
      <c r="W131" s="27">
        <v>0</v>
      </c>
      <c r="X131" s="27">
        <v>0</v>
      </c>
      <c r="Y131" s="27"/>
      <c r="Z131" s="27"/>
      <c r="AD131" s="27"/>
      <c r="AE131" s="27"/>
      <c r="AF131" s="27">
        <v>0</v>
      </c>
      <c r="AG131" s="27">
        <v>0</v>
      </c>
      <c r="AH131" s="27"/>
      <c r="AI131" s="27"/>
    </row>
    <row r="132" spans="1:35" ht="51.75" customHeight="1" x14ac:dyDescent="0.25">
      <c r="A132" s="1"/>
      <c r="B132" s="107" t="s">
        <v>637</v>
      </c>
      <c r="C132" s="132"/>
      <c r="D132" s="132"/>
      <c r="E132" s="5" t="s">
        <v>286</v>
      </c>
      <c r="F132" s="5" t="s">
        <v>42</v>
      </c>
      <c r="G132" s="82" t="s">
        <v>127</v>
      </c>
      <c r="H132" s="32"/>
      <c r="I132" s="58"/>
      <c r="J132" s="56" t="str">
        <f t="shared" si="27"/>
        <v/>
      </c>
      <c r="K132" s="13" t="str">
        <f t="shared" si="31"/>
        <v>Kennzahl unvollständig</v>
      </c>
      <c r="L132" s="31"/>
      <c r="O132" s="1" t="str">
        <f t="shared" si="29"/>
        <v/>
      </c>
      <c r="P132" s="1" t="str">
        <f t="shared" si="33"/>
        <v/>
      </c>
      <c r="U132" s="27"/>
      <c r="V132" s="27"/>
      <c r="W132" s="27">
        <v>0</v>
      </c>
      <c r="X132" s="27">
        <v>0</v>
      </c>
      <c r="Y132" s="27"/>
      <c r="Z132" s="27"/>
      <c r="AD132" s="27"/>
      <c r="AE132" s="27"/>
      <c r="AF132" s="27">
        <v>0</v>
      </c>
      <c r="AG132" s="27">
        <v>0</v>
      </c>
      <c r="AH132" s="27"/>
      <c r="AI132" s="27"/>
    </row>
    <row r="133" spans="1:35" ht="51.75" customHeight="1" x14ac:dyDescent="0.25">
      <c r="A133" s="1"/>
      <c r="B133" s="107" t="s">
        <v>638</v>
      </c>
      <c r="C133" s="132"/>
      <c r="D133" s="132"/>
      <c r="E133" s="5" t="s">
        <v>287</v>
      </c>
      <c r="F133" s="5" t="s">
        <v>42</v>
      </c>
      <c r="G133" s="82" t="s">
        <v>127</v>
      </c>
      <c r="H133" s="32"/>
      <c r="I133" s="58"/>
      <c r="J133" s="56" t="str">
        <f t="shared" si="27"/>
        <v/>
      </c>
      <c r="K133" s="13" t="str">
        <f t="shared" si="31"/>
        <v>Kennzahl unvollständig</v>
      </c>
      <c r="L133" s="31"/>
      <c r="O133" s="1" t="str">
        <f t="shared" si="29"/>
        <v/>
      </c>
      <c r="P133" s="1" t="str">
        <f t="shared" si="33"/>
        <v/>
      </c>
      <c r="U133" s="27"/>
      <c r="V133" s="27"/>
      <c r="W133" s="27">
        <v>0</v>
      </c>
      <c r="X133" s="27">
        <v>0</v>
      </c>
      <c r="Y133" s="27"/>
      <c r="Z133" s="27"/>
      <c r="AD133" s="27"/>
      <c r="AE133" s="27"/>
      <c r="AF133" s="27">
        <v>0</v>
      </c>
      <c r="AG133" s="27">
        <v>0</v>
      </c>
      <c r="AH133" s="27"/>
      <c r="AI133" s="27"/>
    </row>
    <row r="134" spans="1:35" ht="51.75" customHeight="1" x14ac:dyDescent="0.25">
      <c r="A134" s="1"/>
      <c r="B134" s="107" t="s">
        <v>639</v>
      </c>
      <c r="C134" s="132"/>
      <c r="D134" s="132"/>
      <c r="E134" s="5" t="s">
        <v>288</v>
      </c>
      <c r="F134" s="5" t="s">
        <v>42</v>
      </c>
      <c r="G134" s="82" t="s">
        <v>127</v>
      </c>
      <c r="H134" s="32"/>
      <c r="I134" s="58"/>
      <c r="J134" s="56" t="str">
        <f t="shared" si="27"/>
        <v/>
      </c>
      <c r="K134" s="13" t="str">
        <f t="shared" si="31"/>
        <v>Kennzahl unvollständig</v>
      </c>
      <c r="L134" s="31"/>
      <c r="O134" s="1" t="str">
        <f t="shared" si="29"/>
        <v/>
      </c>
      <c r="P134" s="1" t="str">
        <f t="shared" si="33"/>
        <v/>
      </c>
      <c r="U134" s="27"/>
      <c r="V134" s="27"/>
      <c r="W134" s="27">
        <v>0</v>
      </c>
      <c r="X134" s="27">
        <v>0</v>
      </c>
      <c r="Y134" s="27"/>
      <c r="Z134" s="27"/>
      <c r="AD134" s="27"/>
      <c r="AE134" s="27"/>
      <c r="AF134" s="27">
        <v>0</v>
      </c>
      <c r="AG134" s="27">
        <v>0</v>
      </c>
      <c r="AH134" s="27"/>
      <c r="AI134" s="27"/>
    </row>
    <row r="135" spans="1:35" ht="51.75" customHeight="1" x14ac:dyDescent="0.25">
      <c r="A135" s="1"/>
      <c r="B135" s="107" t="s">
        <v>640</v>
      </c>
      <c r="C135" s="133"/>
      <c r="D135" s="133"/>
      <c r="E135" s="5" t="s">
        <v>289</v>
      </c>
      <c r="F135" s="5" t="s">
        <v>42</v>
      </c>
      <c r="G135" s="82" t="s">
        <v>127</v>
      </c>
      <c r="H135" s="32"/>
      <c r="I135" s="58"/>
      <c r="J135" s="56" t="str">
        <f t="shared" si="27"/>
        <v/>
      </c>
      <c r="K135" s="13" t="str">
        <f t="shared" si="31"/>
        <v>Kennzahl unvollständig</v>
      </c>
      <c r="L135" s="31"/>
      <c r="O135" s="1" t="str">
        <f t="shared" si="29"/>
        <v/>
      </c>
      <c r="P135" s="1" t="str">
        <f t="shared" si="33"/>
        <v/>
      </c>
      <c r="U135" s="27"/>
      <c r="V135" s="27"/>
      <c r="W135" s="27">
        <v>0</v>
      </c>
      <c r="X135" s="27">
        <v>0</v>
      </c>
      <c r="Y135" s="27"/>
      <c r="Z135" s="27"/>
      <c r="AD135" s="27"/>
      <c r="AE135" s="27"/>
      <c r="AF135" s="27">
        <v>0</v>
      </c>
      <c r="AG135" s="27">
        <v>0</v>
      </c>
      <c r="AH135" s="27"/>
      <c r="AI135" s="27"/>
    </row>
    <row r="136" spans="1:35" ht="51.75" customHeight="1" x14ac:dyDescent="0.25">
      <c r="A136" s="1"/>
      <c r="B136" s="107" t="s">
        <v>641</v>
      </c>
      <c r="C136" s="5" t="s">
        <v>510</v>
      </c>
      <c r="D136" s="130" t="s">
        <v>511</v>
      </c>
      <c r="E136" s="130"/>
      <c r="F136" s="5" t="s">
        <v>42</v>
      </c>
      <c r="G136" s="82" t="s">
        <v>127</v>
      </c>
      <c r="H136" s="32"/>
      <c r="I136" s="58"/>
      <c r="J136" s="56" t="str">
        <f t="shared" si="27"/>
        <v/>
      </c>
      <c r="K136" s="13" t="str">
        <f t="shared" si="31"/>
        <v>Kennzahl unvollständig</v>
      </c>
      <c r="L136" s="31"/>
      <c r="O136" s="1" t="str">
        <f t="shared" si="29"/>
        <v/>
      </c>
      <c r="P136" s="1" t="str">
        <f t="shared" si="33"/>
        <v/>
      </c>
      <c r="U136" s="27"/>
      <c r="V136" s="27"/>
      <c r="W136" s="27">
        <v>0</v>
      </c>
      <c r="X136" s="27">
        <v>0</v>
      </c>
      <c r="Y136" s="27"/>
      <c r="Z136" s="27"/>
      <c r="AD136" s="27"/>
      <c r="AE136" s="27"/>
      <c r="AF136" s="27">
        <v>0</v>
      </c>
      <c r="AG136" s="27">
        <v>0</v>
      </c>
      <c r="AH136" s="27"/>
      <c r="AI136" s="27"/>
    </row>
    <row r="137" spans="1:35" ht="51.75" customHeight="1" x14ac:dyDescent="0.25">
      <c r="A137" s="1"/>
      <c r="B137" s="107" t="s">
        <v>642</v>
      </c>
      <c r="C137" s="84" t="s">
        <v>512</v>
      </c>
      <c r="D137" s="134" t="str">
        <f>IF($D$5="NSK",U137,IF($D$5="NSA",AD137,IF($D$5="","")))</f>
        <v/>
      </c>
      <c r="E137" s="134"/>
      <c r="F137" s="84" t="s">
        <v>44</v>
      </c>
      <c r="G137" s="82" t="s">
        <v>127</v>
      </c>
      <c r="H137" s="103"/>
      <c r="I137" s="87" t="s">
        <v>127</v>
      </c>
      <c r="J137" s="94" t="str">
        <f>IF(ISNUMBER(H137),H137,"")</f>
        <v/>
      </c>
      <c r="K137" s="85" t="str">
        <f t="shared" si="31"/>
        <v>Kennzahl unvollständig</v>
      </c>
      <c r="L137" s="31"/>
      <c r="O137" s="1" t="str">
        <f t="shared" si="29"/>
        <v/>
      </c>
      <c r="P137" s="1" t="str">
        <f t="shared" si="33"/>
        <v/>
      </c>
      <c r="U137" s="13" t="s">
        <v>513</v>
      </c>
      <c r="V137" s="27"/>
      <c r="W137" s="27">
        <v>0</v>
      </c>
      <c r="X137" s="27">
        <v>0</v>
      </c>
      <c r="Y137" s="27"/>
      <c r="Z137" s="27"/>
      <c r="AD137" s="13" t="s">
        <v>562</v>
      </c>
      <c r="AE137" s="27"/>
      <c r="AF137" s="27">
        <v>0</v>
      </c>
      <c r="AG137" s="27">
        <v>0</v>
      </c>
      <c r="AH137" s="27"/>
      <c r="AI137" s="27"/>
    </row>
    <row r="138" spans="1:35" ht="51.75" customHeight="1" x14ac:dyDescent="0.25">
      <c r="A138" s="1"/>
      <c r="B138" s="107" t="s">
        <v>643</v>
      </c>
      <c r="C138" s="131" t="s">
        <v>529</v>
      </c>
      <c r="D138" s="138" t="s">
        <v>530</v>
      </c>
      <c r="E138" s="139"/>
      <c r="F138" s="84" t="s">
        <v>44</v>
      </c>
      <c r="G138" s="82" t="s">
        <v>127</v>
      </c>
      <c r="H138" s="103"/>
      <c r="I138" s="87" t="s">
        <v>127</v>
      </c>
      <c r="J138" s="94" t="str">
        <f t="shared" ref="J138:J150" si="34">IF(ISNUMBER(H138),H138,"")</f>
        <v/>
      </c>
      <c r="K138" s="85" t="str">
        <f t="shared" si="31"/>
        <v>Kennzahl unvollständig</v>
      </c>
      <c r="L138" s="31"/>
      <c r="O138" s="1" t="str">
        <f t="shared" si="29"/>
        <v/>
      </c>
      <c r="P138" s="1" t="str">
        <f t="shared" si="33"/>
        <v/>
      </c>
      <c r="U138" s="27"/>
      <c r="V138" s="27"/>
      <c r="W138" s="27">
        <v>0</v>
      </c>
      <c r="X138" s="27">
        <v>0</v>
      </c>
      <c r="Y138" s="27"/>
      <c r="Z138" s="27"/>
      <c r="AD138" s="27"/>
      <c r="AE138" s="27"/>
      <c r="AF138" s="27">
        <v>0</v>
      </c>
      <c r="AG138" s="27">
        <v>0</v>
      </c>
      <c r="AH138" s="27"/>
      <c r="AI138" s="27"/>
    </row>
    <row r="139" spans="1:35" ht="51.75" customHeight="1" x14ac:dyDescent="0.25">
      <c r="A139" s="1"/>
      <c r="B139" s="107" t="s">
        <v>644</v>
      </c>
      <c r="C139" s="132"/>
      <c r="D139" s="138" t="s">
        <v>532</v>
      </c>
      <c r="E139" s="139"/>
      <c r="F139" s="84" t="s">
        <v>44</v>
      </c>
      <c r="G139" s="82" t="s">
        <v>127</v>
      </c>
      <c r="H139" s="103"/>
      <c r="I139" s="87" t="s">
        <v>127</v>
      </c>
      <c r="J139" s="94" t="str">
        <f t="shared" si="34"/>
        <v/>
      </c>
      <c r="K139" s="85" t="str">
        <f t="shared" si="31"/>
        <v>Kennzahl unvollständig</v>
      </c>
      <c r="L139" s="31"/>
      <c r="O139" s="1" t="str">
        <f t="shared" si="29"/>
        <v/>
      </c>
      <c r="P139" s="1" t="str">
        <f t="shared" si="33"/>
        <v/>
      </c>
      <c r="U139" s="27"/>
      <c r="V139" s="27"/>
      <c r="W139" s="27">
        <v>0</v>
      </c>
      <c r="X139" s="27">
        <v>0</v>
      </c>
      <c r="Y139" s="27"/>
      <c r="Z139" s="27"/>
      <c r="AD139" s="27"/>
      <c r="AE139" s="27"/>
      <c r="AF139" s="27">
        <v>0</v>
      </c>
      <c r="AG139" s="27">
        <v>0</v>
      </c>
      <c r="AH139" s="27"/>
      <c r="AI139" s="27"/>
    </row>
    <row r="140" spans="1:35" ht="51.75" customHeight="1" x14ac:dyDescent="0.25">
      <c r="A140" s="1"/>
      <c r="B140" s="107" t="s">
        <v>645</v>
      </c>
      <c r="C140" s="132"/>
      <c r="D140" s="138" t="s">
        <v>533</v>
      </c>
      <c r="E140" s="139"/>
      <c r="F140" s="84" t="s">
        <v>44</v>
      </c>
      <c r="G140" s="82" t="s">
        <v>127</v>
      </c>
      <c r="H140" s="103"/>
      <c r="I140" s="87" t="s">
        <v>127</v>
      </c>
      <c r="J140" s="94" t="str">
        <f t="shared" si="34"/>
        <v/>
      </c>
      <c r="K140" s="85" t="str">
        <f t="shared" si="31"/>
        <v>Kennzahl unvollständig</v>
      </c>
      <c r="L140" s="31"/>
      <c r="O140" s="1" t="str">
        <f t="shared" si="29"/>
        <v/>
      </c>
      <c r="P140" s="1" t="str">
        <f t="shared" si="33"/>
        <v/>
      </c>
      <c r="U140" s="27"/>
      <c r="V140" s="27"/>
      <c r="W140" s="27">
        <v>0</v>
      </c>
      <c r="X140" s="27">
        <v>0</v>
      </c>
      <c r="Y140" s="27"/>
      <c r="Z140" s="27"/>
      <c r="AD140" s="27"/>
      <c r="AE140" s="27"/>
      <c r="AF140" s="27">
        <v>0</v>
      </c>
      <c r="AG140" s="27">
        <v>0</v>
      </c>
      <c r="AH140" s="27"/>
      <c r="AI140" s="27"/>
    </row>
    <row r="141" spans="1:35" ht="51.75" customHeight="1" x14ac:dyDescent="0.25">
      <c r="A141" s="1"/>
      <c r="B141" s="107" t="s">
        <v>646</v>
      </c>
      <c r="C141" s="132"/>
      <c r="D141" s="138" t="s">
        <v>534</v>
      </c>
      <c r="E141" s="139"/>
      <c r="F141" s="84" t="s">
        <v>44</v>
      </c>
      <c r="G141" s="82" t="s">
        <v>127</v>
      </c>
      <c r="H141" s="103"/>
      <c r="I141" s="87" t="s">
        <v>127</v>
      </c>
      <c r="J141" s="94" t="str">
        <f t="shared" si="34"/>
        <v/>
      </c>
      <c r="K141" s="85" t="str">
        <f t="shared" si="31"/>
        <v>Kennzahl unvollständig</v>
      </c>
      <c r="L141" s="31"/>
      <c r="O141" s="1" t="str">
        <f t="shared" si="29"/>
        <v/>
      </c>
      <c r="P141" s="1" t="str">
        <f t="shared" si="33"/>
        <v/>
      </c>
      <c r="U141" s="27"/>
      <c r="V141" s="27"/>
      <c r="W141" s="27">
        <v>0</v>
      </c>
      <c r="X141" s="27">
        <v>0</v>
      </c>
      <c r="Y141" s="27"/>
      <c r="Z141" s="27"/>
      <c r="AD141" s="27"/>
      <c r="AE141" s="27"/>
      <c r="AF141" s="27">
        <v>0</v>
      </c>
      <c r="AG141" s="27">
        <v>0</v>
      </c>
      <c r="AH141" s="27"/>
      <c r="AI141" s="27"/>
    </row>
    <row r="142" spans="1:35" ht="51.75" customHeight="1" x14ac:dyDescent="0.25">
      <c r="A142" s="1"/>
      <c r="B142" s="107" t="s">
        <v>647</v>
      </c>
      <c r="C142" s="133"/>
      <c r="D142" s="138" t="s">
        <v>673</v>
      </c>
      <c r="E142" s="139"/>
      <c r="F142" s="84" t="s">
        <v>44</v>
      </c>
      <c r="G142" s="82" t="s">
        <v>127</v>
      </c>
      <c r="H142" s="103"/>
      <c r="I142" s="87" t="s">
        <v>127</v>
      </c>
      <c r="J142" s="94" t="str">
        <f t="shared" si="34"/>
        <v/>
      </c>
      <c r="K142" s="85" t="str">
        <f t="shared" si="31"/>
        <v>Kennzahl unvollständig</v>
      </c>
      <c r="L142" s="31"/>
      <c r="O142" s="1" t="str">
        <f t="shared" si="29"/>
        <v/>
      </c>
      <c r="P142" s="1" t="str">
        <f t="shared" si="33"/>
        <v/>
      </c>
      <c r="U142" s="27"/>
      <c r="V142" s="27"/>
      <c r="W142" s="27">
        <v>0</v>
      </c>
      <c r="X142" s="27">
        <v>0</v>
      </c>
      <c r="Y142" s="27"/>
      <c r="Z142" s="27"/>
      <c r="AD142" s="27"/>
      <c r="AE142" s="27"/>
      <c r="AF142" s="27">
        <v>0</v>
      </c>
      <c r="AG142" s="27">
        <v>0</v>
      </c>
      <c r="AH142" s="27"/>
      <c r="AI142" s="27"/>
    </row>
    <row r="143" spans="1:35" ht="51.75" customHeight="1" x14ac:dyDescent="0.25">
      <c r="A143" s="1"/>
      <c r="B143" s="107" t="s">
        <v>648</v>
      </c>
      <c r="C143" s="131" t="s">
        <v>542</v>
      </c>
      <c r="D143" s="134" t="str">
        <f>IF($D$5="NSK",U143,IF($D$5="NSA",AD143,IF($D$5="","")))</f>
        <v/>
      </c>
      <c r="E143" s="109" t="s">
        <v>543</v>
      </c>
      <c r="F143" s="84" t="s">
        <v>44</v>
      </c>
      <c r="G143" s="82" t="s">
        <v>127</v>
      </c>
      <c r="H143" s="103"/>
      <c r="I143" s="87" t="s">
        <v>127</v>
      </c>
      <c r="J143" s="94" t="str">
        <f t="shared" si="34"/>
        <v/>
      </c>
      <c r="K143" s="85" t="str">
        <f t="shared" si="31"/>
        <v>Kennzahl unvollständig</v>
      </c>
      <c r="L143" s="31"/>
      <c r="O143" s="1" t="str">
        <f t="shared" si="29"/>
        <v/>
      </c>
      <c r="P143" s="1" t="str">
        <f t="shared" si="33"/>
        <v/>
      </c>
      <c r="U143" s="134" t="s">
        <v>563</v>
      </c>
      <c r="V143" s="27"/>
      <c r="W143" s="27">
        <v>0</v>
      </c>
      <c r="X143" s="27">
        <v>0</v>
      </c>
      <c r="Y143" s="27"/>
      <c r="Z143" s="27"/>
      <c r="AD143" s="134" t="s">
        <v>564</v>
      </c>
      <c r="AE143" s="27"/>
      <c r="AF143" s="27">
        <v>0</v>
      </c>
      <c r="AG143" s="27">
        <v>0</v>
      </c>
      <c r="AH143" s="27"/>
      <c r="AI143" s="27"/>
    </row>
    <row r="144" spans="1:35" ht="51.75" customHeight="1" x14ac:dyDescent="0.25">
      <c r="A144" s="1"/>
      <c r="B144" s="107" t="s">
        <v>649</v>
      </c>
      <c r="C144" s="132"/>
      <c r="D144" s="135"/>
      <c r="E144" s="109" t="s">
        <v>544</v>
      </c>
      <c r="F144" s="84" t="s">
        <v>44</v>
      </c>
      <c r="G144" s="82" t="s">
        <v>127</v>
      </c>
      <c r="H144" s="103"/>
      <c r="I144" s="87" t="s">
        <v>127</v>
      </c>
      <c r="J144" s="94" t="str">
        <f t="shared" si="34"/>
        <v/>
      </c>
      <c r="K144" s="85" t="str">
        <f t="shared" si="31"/>
        <v>Kennzahl unvollständig</v>
      </c>
      <c r="L144" s="31"/>
      <c r="O144" s="1" t="str">
        <f t="shared" ref="O144:O176" si="35">IF($D$5="","",IF($D$5="NSK",IF(W144="","",X144),IF($D$5="NSA",IF(AF144="","",AG144))))</f>
        <v/>
      </c>
      <c r="P144" s="1" t="str">
        <f t="shared" si="33"/>
        <v/>
      </c>
      <c r="U144" s="135"/>
      <c r="V144" s="27"/>
      <c r="W144" s="27">
        <v>0</v>
      </c>
      <c r="X144" s="27">
        <v>0</v>
      </c>
      <c r="Y144" s="27"/>
      <c r="Z144" s="27"/>
      <c r="AD144" s="135"/>
      <c r="AE144" s="27"/>
      <c r="AF144" s="27">
        <v>0</v>
      </c>
      <c r="AG144" s="27">
        <v>0</v>
      </c>
      <c r="AH144" s="27"/>
      <c r="AI144" s="27"/>
    </row>
    <row r="145" spans="1:35" ht="51.75" customHeight="1" x14ac:dyDescent="0.25">
      <c r="A145" s="1"/>
      <c r="B145" s="107" t="s">
        <v>650</v>
      </c>
      <c r="C145" s="133"/>
      <c r="D145" s="136"/>
      <c r="E145" s="109" t="s">
        <v>545</v>
      </c>
      <c r="F145" s="84" t="s">
        <v>44</v>
      </c>
      <c r="G145" s="82" t="s">
        <v>127</v>
      </c>
      <c r="H145" s="103"/>
      <c r="I145" s="87" t="s">
        <v>127</v>
      </c>
      <c r="J145" s="94" t="str">
        <f t="shared" si="34"/>
        <v/>
      </c>
      <c r="K145" s="85" t="str">
        <f t="shared" si="31"/>
        <v>Kennzahl unvollständig</v>
      </c>
      <c r="L145" s="31"/>
      <c r="O145" s="1" t="str">
        <f t="shared" si="35"/>
        <v/>
      </c>
      <c r="P145" s="1" t="str">
        <f t="shared" si="33"/>
        <v/>
      </c>
      <c r="U145" s="136"/>
      <c r="V145" s="27"/>
      <c r="W145" s="27">
        <v>0</v>
      </c>
      <c r="X145" s="27">
        <v>0</v>
      </c>
      <c r="Y145" s="27"/>
      <c r="Z145" s="27"/>
      <c r="AD145" s="136"/>
      <c r="AE145" s="27"/>
      <c r="AF145" s="27">
        <v>0</v>
      </c>
      <c r="AG145" s="27">
        <v>0</v>
      </c>
      <c r="AH145" s="27"/>
      <c r="AI145" s="27"/>
    </row>
    <row r="146" spans="1:35" ht="51.75" customHeight="1" x14ac:dyDescent="0.25">
      <c r="A146" s="1"/>
      <c r="B146" s="107" t="s">
        <v>651</v>
      </c>
      <c r="C146" s="131" t="s">
        <v>531</v>
      </c>
      <c r="D146" s="138" t="s">
        <v>536</v>
      </c>
      <c r="E146" s="139"/>
      <c r="F146" s="84" t="s">
        <v>44</v>
      </c>
      <c r="G146" s="82" t="s">
        <v>127</v>
      </c>
      <c r="H146" s="103"/>
      <c r="I146" s="87" t="s">
        <v>127</v>
      </c>
      <c r="J146" s="94" t="str">
        <f t="shared" si="34"/>
        <v/>
      </c>
      <c r="K146" s="85" t="str">
        <f t="shared" si="31"/>
        <v>Kennzahl unvollständig</v>
      </c>
      <c r="L146" s="31"/>
      <c r="O146" s="1" t="str">
        <f t="shared" si="35"/>
        <v/>
      </c>
      <c r="P146" s="1" t="str">
        <f t="shared" si="33"/>
        <v/>
      </c>
      <c r="U146" s="27"/>
      <c r="V146" s="27"/>
      <c r="W146" s="27">
        <v>0</v>
      </c>
      <c r="X146" s="27">
        <v>0</v>
      </c>
      <c r="Y146" s="27"/>
      <c r="Z146" s="27"/>
      <c r="AD146" s="27"/>
      <c r="AE146" s="27"/>
      <c r="AF146" s="27">
        <v>0</v>
      </c>
      <c r="AG146" s="27">
        <v>0</v>
      </c>
      <c r="AH146" s="27"/>
      <c r="AI146" s="27"/>
    </row>
    <row r="147" spans="1:35" ht="51.75" customHeight="1" x14ac:dyDescent="0.25">
      <c r="A147" s="1"/>
      <c r="B147" s="107" t="s">
        <v>652</v>
      </c>
      <c r="C147" s="132"/>
      <c r="D147" s="138" t="s">
        <v>537</v>
      </c>
      <c r="E147" s="139"/>
      <c r="F147" s="84" t="s">
        <v>44</v>
      </c>
      <c r="G147" s="82" t="s">
        <v>127</v>
      </c>
      <c r="H147" s="103"/>
      <c r="I147" s="87" t="s">
        <v>127</v>
      </c>
      <c r="J147" s="94" t="str">
        <f t="shared" si="34"/>
        <v/>
      </c>
      <c r="K147" s="85" t="str">
        <f t="shared" si="31"/>
        <v>Kennzahl unvollständig</v>
      </c>
      <c r="L147" s="31"/>
      <c r="O147" s="1" t="str">
        <f t="shared" si="35"/>
        <v/>
      </c>
      <c r="P147" s="1" t="str">
        <f t="shared" si="33"/>
        <v/>
      </c>
      <c r="U147" s="27"/>
      <c r="V147" s="27"/>
      <c r="W147" s="27">
        <v>0</v>
      </c>
      <c r="X147" s="27">
        <v>0</v>
      </c>
      <c r="Y147" s="27"/>
      <c r="Z147" s="27"/>
      <c r="AD147" s="27"/>
      <c r="AE147" s="27"/>
      <c r="AF147" s="27">
        <v>0</v>
      </c>
      <c r="AG147" s="27">
        <v>0</v>
      </c>
      <c r="AH147" s="27"/>
      <c r="AI147" s="27"/>
    </row>
    <row r="148" spans="1:35" ht="51.75" customHeight="1" x14ac:dyDescent="0.25">
      <c r="A148" s="1"/>
      <c r="B148" s="107" t="s">
        <v>653</v>
      </c>
      <c r="C148" s="132"/>
      <c r="D148" s="138" t="s">
        <v>538</v>
      </c>
      <c r="E148" s="139"/>
      <c r="F148" s="84" t="s">
        <v>44</v>
      </c>
      <c r="G148" s="82" t="s">
        <v>127</v>
      </c>
      <c r="H148" s="103"/>
      <c r="I148" s="87" t="s">
        <v>127</v>
      </c>
      <c r="J148" s="94" t="str">
        <f t="shared" si="34"/>
        <v/>
      </c>
      <c r="K148" s="85" t="str">
        <f t="shared" si="31"/>
        <v>Kennzahl unvollständig</v>
      </c>
      <c r="L148" s="31"/>
      <c r="O148" s="1" t="str">
        <f t="shared" si="35"/>
        <v/>
      </c>
      <c r="P148" s="1" t="str">
        <f t="shared" si="33"/>
        <v/>
      </c>
      <c r="U148" s="27"/>
      <c r="V148" s="27"/>
      <c r="W148" s="27">
        <v>0</v>
      </c>
      <c r="X148" s="27">
        <v>0</v>
      </c>
      <c r="Y148" s="27"/>
      <c r="Z148" s="27"/>
      <c r="AD148" s="27"/>
      <c r="AE148" s="27"/>
      <c r="AF148" s="27">
        <v>0</v>
      </c>
      <c r="AG148" s="27">
        <v>0</v>
      </c>
      <c r="AH148" s="27"/>
      <c r="AI148" s="27"/>
    </row>
    <row r="149" spans="1:35" ht="51.75" customHeight="1" x14ac:dyDescent="0.25">
      <c r="A149" s="1"/>
      <c r="B149" s="107" t="s">
        <v>654</v>
      </c>
      <c r="C149" s="132"/>
      <c r="D149" s="138" t="s">
        <v>539</v>
      </c>
      <c r="E149" s="139"/>
      <c r="F149" s="84" t="s">
        <v>44</v>
      </c>
      <c r="G149" s="82" t="s">
        <v>127</v>
      </c>
      <c r="H149" s="103"/>
      <c r="I149" s="87" t="s">
        <v>127</v>
      </c>
      <c r="J149" s="94" t="str">
        <f t="shared" si="34"/>
        <v/>
      </c>
      <c r="K149" s="85" t="str">
        <f t="shared" si="31"/>
        <v>Kennzahl unvollständig</v>
      </c>
      <c r="L149" s="31"/>
      <c r="O149" s="1" t="str">
        <f t="shared" si="35"/>
        <v/>
      </c>
      <c r="P149" s="1" t="str">
        <f t="shared" si="33"/>
        <v/>
      </c>
      <c r="U149" s="27"/>
      <c r="V149" s="27"/>
      <c r="W149" s="27">
        <v>0</v>
      </c>
      <c r="X149" s="27">
        <v>0</v>
      </c>
      <c r="Y149" s="27"/>
      <c r="Z149" s="27"/>
      <c r="AD149" s="27"/>
      <c r="AE149" s="27"/>
      <c r="AF149" s="27">
        <v>0</v>
      </c>
      <c r="AG149" s="27">
        <v>0</v>
      </c>
      <c r="AH149" s="27"/>
      <c r="AI149" s="27"/>
    </row>
    <row r="150" spans="1:35" ht="51.75" customHeight="1" thickBot="1" x14ac:dyDescent="0.3">
      <c r="A150" s="1"/>
      <c r="B150" s="107" t="s">
        <v>655</v>
      </c>
      <c r="C150" s="133"/>
      <c r="D150" s="138" t="s">
        <v>540</v>
      </c>
      <c r="E150" s="139"/>
      <c r="F150" s="84" t="s">
        <v>44</v>
      </c>
      <c r="G150" s="82" t="s">
        <v>127</v>
      </c>
      <c r="H150" s="103"/>
      <c r="I150" s="87" t="s">
        <v>127</v>
      </c>
      <c r="J150" s="94" t="str">
        <f t="shared" si="34"/>
        <v/>
      </c>
      <c r="K150" s="85" t="str">
        <f t="shared" si="31"/>
        <v>Kennzahl unvollständig</v>
      </c>
      <c r="L150" s="108"/>
      <c r="O150" s="1" t="str">
        <f t="shared" si="35"/>
        <v/>
      </c>
      <c r="P150" s="1" t="str">
        <f t="shared" si="33"/>
        <v/>
      </c>
      <c r="U150" s="27"/>
      <c r="V150" s="27"/>
      <c r="W150" s="27">
        <v>0</v>
      </c>
      <c r="X150" s="27">
        <v>0</v>
      </c>
      <c r="Y150" s="27"/>
      <c r="Z150" s="27"/>
      <c r="AD150" s="27"/>
      <c r="AE150" s="27"/>
      <c r="AF150" s="27">
        <v>0</v>
      </c>
      <c r="AG150" s="27">
        <v>0</v>
      </c>
      <c r="AH150" s="27"/>
      <c r="AI150" s="27"/>
    </row>
    <row r="151" spans="1:35" ht="27.75" customHeight="1" x14ac:dyDescent="0.25">
      <c r="A151" s="1"/>
      <c r="B151" s="107" t="s">
        <v>656</v>
      </c>
      <c r="C151" s="64" t="s">
        <v>115</v>
      </c>
      <c r="D151" s="64" t="s">
        <v>163</v>
      </c>
      <c r="E151" s="64" t="s">
        <v>201</v>
      </c>
      <c r="F151" s="64" t="s">
        <v>180</v>
      </c>
      <c r="G151" s="69" t="s">
        <v>127</v>
      </c>
      <c r="H151" s="66"/>
      <c r="I151" s="67"/>
      <c r="J151" s="68" t="str">
        <f t="shared" si="27"/>
        <v/>
      </c>
      <c r="K151" s="112" t="str">
        <f t="shared" si="31"/>
        <v>Kennzahl unvollständig</v>
      </c>
      <c r="L151" s="83"/>
      <c r="O151" s="1" t="str">
        <f t="shared" si="35"/>
        <v/>
      </c>
      <c r="P151" s="1" t="str">
        <f t="shared" si="33"/>
        <v/>
      </c>
      <c r="U151" s="27"/>
      <c r="V151" s="27"/>
      <c r="W151" s="27">
        <v>0</v>
      </c>
      <c r="X151" s="27">
        <v>0</v>
      </c>
      <c r="Y151" s="27"/>
      <c r="Z151" s="27"/>
      <c r="AD151" s="27"/>
      <c r="AE151" s="27"/>
      <c r="AF151" s="27">
        <v>0</v>
      </c>
      <c r="AG151" s="27">
        <v>0</v>
      </c>
      <c r="AH151" s="27"/>
      <c r="AI151" s="27"/>
    </row>
    <row r="152" spans="1:35" ht="45.75" customHeight="1" thickBot="1" x14ac:dyDescent="0.3">
      <c r="A152" s="1"/>
      <c r="B152" s="107" t="s">
        <v>657</v>
      </c>
      <c r="C152" s="84" t="s">
        <v>116</v>
      </c>
      <c r="D152" s="84" t="s">
        <v>479</v>
      </c>
      <c r="E152" s="84" t="s">
        <v>201</v>
      </c>
      <c r="F152" s="84" t="s">
        <v>42</v>
      </c>
      <c r="G152" s="85" t="s">
        <v>127</v>
      </c>
      <c r="H152" s="103"/>
      <c r="I152" s="104"/>
      <c r="J152" s="94" t="str">
        <f t="shared" si="27"/>
        <v/>
      </c>
      <c r="K152" s="114" t="str">
        <f t="shared" si="31"/>
        <v>Kennzahl unvollständig</v>
      </c>
      <c r="L152" s="62"/>
      <c r="O152" s="1" t="str">
        <f t="shared" si="35"/>
        <v/>
      </c>
      <c r="P152" s="1" t="str">
        <f t="shared" si="33"/>
        <v/>
      </c>
      <c r="U152" s="27"/>
      <c r="V152" s="27"/>
      <c r="W152" s="27">
        <v>0</v>
      </c>
      <c r="X152" s="27">
        <v>0</v>
      </c>
      <c r="Y152" s="27"/>
      <c r="Z152" s="27"/>
      <c r="AD152" s="27"/>
      <c r="AE152" s="27"/>
      <c r="AF152" s="27">
        <v>0</v>
      </c>
      <c r="AG152" s="27">
        <v>0</v>
      </c>
      <c r="AH152" s="27"/>
      <c r="AI152" s="27"/>
    </row>
    <row r="153" spans="1:35" ht="85.5" customHeight="1" x14ac:dyDescent="0.25">
      <c r="A153" s="1"/>
      <c r="B153" s="107" t="s">
        <v>658</v>
      </c>
      <c r="C153" s="64" t="s">
        <v>193</v>
      </c>
      <c r="D153" s="142" t="s">
        <v>196</v>
      </c>
      <c r="E153" s="143"/>
      <c r="F153" s="64" t="s">
        <v>122</v>
      </c>
      <c r="G153" s="69" t="str">
        <f>""&amp;O153&amp;" PD-Katheter / a (ggf. in Kooperation)"</f>
        <v xml:space="preserve"> PD-Katheter / a (ggf. in Kooperation)</v>
      </c>
      <c r="H153" s="66"/>
      <c r="I153" s="67"/>
      <c r="J153" s="68" t="str">
        <f t="shared" si="27"/>
        <v/>
      </c>
      <c r="K153" s="69" t="str">
        <f t="shared" si="31"/>
        <v>Kennzahl unvollständig</v>
      </c>
      <c r="L153" s="83"/>
      <c r="O153" s="1" t="str">
        <f t="shared" si="35"/>
        <v/>
      </c>
      <c r="P153" s="1" t="str">
        <f t="shared" si="33"/>
        <v/>
      </c>
      <c r="U153" s="27"/>
      <c r="V153" s="27"/>
      <c r="W153" s="27">
        <v>3</v>
      </c>
      <c r="X153" s="27">
        <v>3</v>
      </c>
      <c r="Y153" s="27"/>
      <c r="Z153" s="27"/>
      <c r="AD153" s="27"/>
      <c r="AE153" s="27"/>
      <c r="AF153" s="27">
        <v>1</v>
      </c>
      <c r="AG153" s="27">
        <v>1</v>
      </c>
      <c r="AH153" s="27"/>
      <c r="AI153" s="27"/>
    </row>
    <row r="154" spans="1:35" ht="85.5" customHeight="1" thickBot="1" x14ac:dyDescent="0.3">
      <c r="A154" s="1"/>
      <c r="B154" s="107" t="s">
        <v>659</v>
      </c>
      <c r="C154" s="84" t="s">
        <v>450</v>
      </c>
      <c r="D154" s="134" t="s">
        <v>688</v>
      </c>
      <c r="E154" s="144"/>
      <c r="F154" s="84" t="s">
        <v>103</v>
      </c>
      <c r="G154" s="82" t="s">
        <v>127</v>
      </c>
      <c r="H154" s="103"/>
      <c r="I154" s="104"/>
      <c r="J154" s="94" t="str">
        <f t="shared" si="27"/>
        <v/>
      </c>
      <c r="K154" s="85" t="str">
        <f t="shared" si="31"/>
        <v>Kennzahl unvollständig</v>
      </c>
      <c r="L154" s="62"/>
      <c r="O154" s="1" t="str">
        <f t="shared" si="35"/>
        <v/>
      </c>
      <c r="P154" s="1" t="str">
        <f t="shared" si="33"/>
        <v/>
      </c>
      <c r="U154" s="27"/>
      <c r="V154" s="27"/>
      <c r="W154" s="27">
        <v>0</v>
      </c>
      <c r="X154" s="27">
        <v>0</v>
      </c>
      <c r="Y154" s="27"/>
      <c r="Z154" s="27"/>
      <c r="AD154" s="27"/>
      <c r="AE154" s="27"/>
      <c r="AF154" s="27">
        <v>0</v>
      </c>
      <c r="AG154" s="27">
        <v>0</v>
      </c>
      <c r="AH154" s="27"/>
      <c r="AI154" s="27"/>
    </row>
    <row r="155" spans="1:35" ht="85.5" customHeight="1" x14ac:dyDescent="0.25">
      <c r="A155" s="1"/>
      <c r="B155" s="107" t="s">
        <v>660</v>
      </c>
      <c r="C155" s="64" t="s">
        <v>117</v>
      </c>
      <c r="D155" s="137" t="s">
        <v>124</v>
      </c>
      <c r="E155" s="137"/>
      <c r="F155" s="64" t="s">
        <v>42</v>
      </c>
      <c r="G155" s="65" t="s">
        <v>127</v>
      </c>
      <c r="H155" s="66"/>
      <c r="I155" s="89" t="s">
        <v>127</v>
      </c>
      <c r="J155" s="68" t="str">
        <f>IF(ISNUMBER(H155),H155,"")</f>
        <v/>
      </c>
      <c r="K155" s="69" t="str">
        <f t="shared" ref="K155" si="36">IF(J155="","Kennzahl unvollständig",IF(J155&lt;P155,"Sollvorgabe nicht erfüllt",IF(OR(AND(ISNUMBER(Q155),J155&lt;Q155),AND(ISNUMBER(R155),J155&gt;R155)),"Wert sehr hoch/niedrig","Anforderungen erfüllt")))</f>
        <v>Kennzahl unvollständig</v>
      </c>
      <c r="L155" s="83"/>
      <c r="O155" s="1" t="str">
        <f t="shared" si="35"/>
        <v/>
      </c>
      <c r="P155" s="1" t="str">
        <f t="shared" si="33"/>
        <v/>
      </c>
      <c r="U155" s="27"/>
      <c r="V155" s="27"/>
      <c r="W155" s="27">
        <v>0</v>
      </c>
      <c r="X155" s="27">
        <v>0</v>
      </c>
      <c r="Y155" s="27"/>
      <c r="Z155" s="27"/>
      <c r="AD155" s="27"/>
      <c r="AE155" s="27"/>
      <c r="AF155" s="27">
        <v>0</v>
      </c>
      <c r="AG155" s="27">
        <v>0</v>
      </c>
      <c r="AH155" s="27"/>
      <c r="AI155" s="27"/>
    </row>
    <row r="156" spans="1:35" ht="85.5" customHeight="1" x14ac:dyDescent="0.25">
      <c r="A156" s="1"/>
      <c r="B156" s="107" t="s">
        <v>661</v>
      </c>
      <c r="C156" s="5" t="s">
        <v>118</v>
      </c>
      <c r="D156" s="130" t="s">
        <v>125</v>
      </c>
      <c r="E156" s="130"/>
      <c r="F156" s="5" t="s">
        <v>42</v>
      </c>
      <c r="G156" s="27" t="s">
        <v>127</v>
      </c>
      <c r="H156" s="32"/>
      <c r="I156" s="60" t="s">
        <v>127</v>
      </c>
      <c r="J156" s="56" t="str">
        <f>IF(ISNUMBER(H156),H156,"")</f>
        <v/>
      </c>
      <c r="K156" s="13" t="str">
        <f t="shared" ref="K156" si="37">IF(J156="","Kennzahl unvollständig",IF(J156&lt;P156,"Sollvorgabe nicht erfüllt",IF(OR(AND(ISNUMBER(Q156),J156&lt;Q156),AND(ISNUMBER(R156),J156&gt;R156)),"Wert sehr hoch/niedrig","Anforderungen erfüllt")))</f>
        <v>Kennzahl unvollständig</v>
      </c>
      <c r="L156" s="31"/>
      <c r="O156" s="1" t="str">
        <f t="shared" si="35"/>
        <v/>
      </c>
      <c r="P156" s="1" t="str">
        <f t="shared" si="33"/>
        <v/>
      </c>
      <c r="U156" s="27"/>
      <c r="V156" s="27"/>
      <c r="W156" s="27">
        <v>0</v>
      </c>
      <c r="X156" s="27">
        <v>0</v>
      </c>
      <c r="Y156" s="27"/>
      <c r="Z156" s="27"/>
      <c r="AD156" s="27"/>
      <c r="AE156" s="27"/>
      <c r="AF156" s="27">
        <v>0</v>
      </c>
      <c r="AG156" s="27">
        <v>0</v>
      </c>
      <c r="AH156" s="27"/>
      <c r="AI156" s="27"/>
    </row>
    <row r="157" spans="1:35" ht="85.5" customHeight="1" x14ac:dyDescent="0.25">
      <c r="A157" s="1"/>
      <c r="B157" s="107" t="s">
        <v>662</v>
      </c>
      <c r="C157" s="5" t="s">
        <v>164</v>
      </c>
      <c r="D157" s="130" t="s">
        <v>165</v>
      </c>
      <c r="E157" s="141"/>
      <c r="F157" s="5" t="s">
        <v>42</v>
      </c>
      <c r="G157" s="27" t="s">
        <v>127</v>
      </c>
      <c r="H157" s="32"/>
      <c r="I157" s="60" t="s">
        <v>127</v>
      </c>
      <c r="J157" s="56" t="str">
        <f>IF(ISNUMBER(H157),H157,"")</f>
        <v/>
      </c>
      <c r="K157" s="13" t="str">
        <f t="shared" ref="K157" si="38">IF(J157="","Kennzahl unvollständig",IF(J157&lt;P157,"Sollvorgabe nicht erfüllt",IF(OR(AND(ISNUMBER(Q157),J157&lt;Q157),AND(ISNUMBER(R157),J157&gt;R157)),"Wert sehr hoch/niedrig","Anforderungen erfüllt")))</f>
        <v>Kennzahl unvollständig</v>
      </c>
      <c r="L157" s="31"/>
      <c r="O157" s="1" t="str">
        <f t="shared" si="35"/>
        <v/>
      </c>
      <c r="P157" s="1" t="str">
        <f t="shared" si="33"/>
        <v/>
      </c>
      <c r="U157" s="27"/>
      <c r="V157" s="27"/>
      <c r="W157" s="27">
        <v>0</v>
      </c>
      <c r="X157" s="27">
        <v>0</v>
      </c>
      <c r="Y157" s="27"/>
      <c r="Z157" s="27"/>
      <c r="AD157" s="27"/>
      <c r="AE157" s="27"/>
      <c r="AF157" s="27">
        <v>0</v>
      </c>
      <c r="AG157" s="27">
        <v>0</v>
      </c>
      <c r="AH157" s="27"/>
      <c r="AI157" s="27"/>
    </row>
    <row r="158" spans="1:35" ht="85.5" customHeight="1" x14ac:dyDescent="0.25">
      <c r="A158" s="1"/>
      <c r="B158" s="107" t="s">
        <v>663</v>
      </c>
      <c r="C158" s="5" t="s">
        <v>119</v>
      </c>
      <c r="D158" s="130" t="s">
        <v>126</v>
      </c>
      <c r="E158" s="130"/>
      <c r="F158" s="5" t="s">
        <v>42</v>
      </c>
      <c r="G158" s="27" t="s">
        <v>127</v>
      </c>
      <c r="H158" s="32"/>
      <c r="I158" s="58"/>
      <c r="J158" s="56" t="str">
        <f t="shared" ref="J158:J161" si="39">IF(ISNUMBER(H158),H158+I158,"")</f>
        <v/>
      </c>
      <c r="K158" s="13" t="str">
        <f t="shared" si="31"/>
        <v>Kennzahl unvollständig</v>
      </c>
      <c r="L158" s="31"/>
      <c r="O158" s="1" t="str">
        <f t="shared" si="35"/>
        <v/>
      </c>
      <c r="P158" s="1" t="str">
        <f t="shared" si="33"/>
        <v/>
      </c>
      <c r="U158" s="27"/>
      <c r="V158" s="27"/>
      <c r="W158" s="27">
        <v>0</v>
      </c>
      <c r="X158" s="27">
        <v>0</v>
      </c>
      <c r="Y158" s="27"/>
      <c r="Z158" s="27"/>
      <c r="AD158" s="27"/>
      <c r="AE158" s="27"/>
      <c r="AF158" s="27">
        <v>0</v>
      </c>
      <c r="AG158" s="27">
        <v>0</v>
      </c>
      <c r="AH158" s="27"/>
      <c r="AI158" s="27"/>
    </row>
    <row r="159" spans="1:35" ht="85.5" customHeight="1" x14ac:dyDescent="0.25">
      <c r="A159" s="1"/>
      <c r="B159" s="107" t="s">
        <v>664</v>
      </c>
      <c r="C159" s="5" t="s">
        <v>120</v>
      </c>
      <c r="D159" s="129" t="str">
        <f>IF($D$5="NSK",U159,IF($D$5="NSA",AD159,IF($D$5="","")))</f>
        <v/>
      </c>
      <c r="E159" s="129"/>
      <c r="F159" s="5" t="s">
        <v>44</v>
      </c>
      <c r="G159" s="27" t="str">
        <f>""&amp;O159&amp;" SOPs"</f>
        <v xml:space="preserve"> SOPs</v>
      </c>
      <c r="H159" s="32"/>
      <c r="I159" s="60" t="s">
        <v>127</v>
      </c>
      <c r="J159" s="56" t="str">
        <f>IF(ISNUMBER(H159),H159,"")</f>
        <v/>
      </c>
      <c r="K159" s="13" t="str">
        <f t="shared" si="31"/>
        <v>Kennzahl unvollständig</v>
      </c>
      <c r="L159" s="31"/>
      <c r="O159" s="1" t="str">
        <f t="shared" si="35"/>
        <v/>
      </c>
      <c r="P159" s="1" t="str">
        <f t="shared" si="33"/>
        <v/>
      </c>
      <c r="U159" s="13" t="s">
        <v>166</v>
      </c>
      <c r="V159" s="27"/>
      <c r="W159" s="27">
        <v>5</v>
      </c>
      <c r="X159" s="27">
        <v>5</v>
      </c>
      <c r="Y159" s="27"/>
      <c r="Z159" s="27"/>
      <c r="AD159" s="13" t="s">
        <v>565</v>
      </c>
      <c r="AE159" s="27"/>
      <c r="AF159" s="27">
        <v>3</v>
      </c>
      <c r="AG159" s="27">
        <v>3</v>
      </c>
      <c r="AH159" s="27"/>
      <c r="AI159" s="27"/>
    </row>
    <row r="160" spans="1:35" ht="85.5" customHeight="1" thickBot="1" x14ac:dyDescent="0.3">
      <c r="A160" s="1"/>
      <c r="B160" s="107" t="s">
        <v>665</v>
      </c>
      <c r="C160" s="5" t="s">
        <v>514</v>
      </c>
      <c r="D160" s="129" t="str">
        <f>IF($D$5="NSK",U160,IF($D$5="NSA",AD160,IF($D$5="","")))</f>
        <v/>
      </c>
      <c r="E160" s="129"/>
      <c r="F160" s="5" t="s">
        <v>44</v>
      </c>
      <c r="G160" s="27" t="s">
        <v>127</v>
      </c>
      <c r="H160" s="32"/>
      <c r="I160" s="60" t="s">
        <v>127</v>
      </c>
      <c r="J160" s="56" t="str">
        <f>IF(ISNUMBER(H160),H160,"")</f>
        <v/>
      </c>
      <c r="K160" s="13" t="str">
        <f t="shared" si="31"/>
        <v>Kennzahl unvollständig</v>
      </c>
      <c r="L160" s="31"/>
      <c r="O160" s="1" t="str">
        <f t="shared" si="35"/>
        <v/>
      </c>
      <c r="P160" s="1" t="str">
        <f t="shared" si="33"/>
        <v/>
      </c>
      <c r="U160" s="27" t="s">
        <v>541</v>
      </c>
      <c r="V160" s="27"/>
      <c r="W160" s="27">
        <v>0</v>
      </c>
      <c r="X160" s="27">
        <v>0</v>
      </c>
      <c r="Y160" s="27"/>
      <c r="Z160" s="27"/>
      <c r="AD160" s="27" t="s">
        <v>566</v>
      </c>
      <c r="AE160" s="27"/>
      <c r="AF160" s="27">
        <v>0</v>
      </c>
      <c r="AG160" s="27">
        <v>0</v>
      </c>
      <c r="AH160" s="27"/>
      <c r="AI160" s="27"/>
    </row>
    <row r="161" spans="1:35" ht="85.5" customHeight="1" thickBot="1" x14ac:dyDescent="0.3">
      <c r="A161" s="1"/>
      <c r="B161" s="202" t="s">
        <v>666</v>
      </c>
      <c r="C161" s="123" t="s">
        <v>121</v>
      </c>
      <c r="D161" s="140" t="s">
        <v>480</v>
      </c>
      <c r="E161" s="140"/>
      <c r="F161" s="93" t="s">
        <v>42</v>
      </c>
      <c r="G161" s="11" t="str">
        <f>"mindestens "&amp;O161&amp;" / a"</f>
        <v>mindestens  / a</v>
      </c>
      <c r="H161" s="33"/>
      <c r="I161" s="59"/>
      <c r="J161" s="57" t="str">
        <f t="shared" si="39"/>
        <v/>
      </c>
      <c r="K161" s="11" t="str">
        <f t="shared" si="31"/>
        <v>Kennzahl unvollständig</v>
      </c>
      <c r="L161" s="62"/>
      <c r="O161" s="1" t="str">
        <f t="shared" si="35"/>
        <v/>
      </c>
      <c r="P161" s="1" t="str">
        <f t="shared" si="33"/>
        <v/>
      </c>
      <c r="U161" s="27"/>
      <c r="V161" s="27"/>
      <c r="W161" s="27">
        <v>1</v>
      </c>
      <c r="X161" s="27">
        <v>1</v>
      </c>
      <c r="Y161" s="27"/>
      <c r="Z161" s="27"/>
      <c r="AD161" s="27"/>
      <c r="AE161" s="27"/>
      <c r="AF161" s="27">
        <v>1</v>
      </c>
      <c r="AG161" s="27">
        <v>1</v>
      </c>
      <c r="AH161" s="27"/>
      <c r="AI161" s="27"/>
    </row>
    <row r="162" spans="1:35" s="41" customFormat="1" ht="4.1500000000000004" customHeight="1" x14ac:dyDescent="0.25">
      <c r="K162" s="40"/>
      <c r="O162" s="1" t="str">
        <f t="shared" si="35"/>
        <v/>
      </c>
      <c r="U162" s="120"/>
      <c r="V162" s="120"/>
      <c r="W162" s="120"/>
      <c r="X162" s="120"/>
      <c r="Y162" s="120"/>
      <c r="Z162" s="120"/>
      <c r="AD162" s="120"/>
      <c r="AE162" s="120"/>
      <c r="AF162" s="120"/>
      <c r="AG162" s="120"/>
      <c r="AH162" s="120"/>
      <c r="AI162" s="120"/>
    </row>
    <row r="163" spans="1:35" hidden="1" x14ac:dyDescent="0.25">
      <c r="A163" s="1"/>
      <c r="O163" s="1" t="str">
        <f t="shared" si="35"/>
        <v/>
      </c>
      <c r="U163" s="27"/>
      <c r="V163" s="27"/>
      <c r="W163" s="27"/>
      <c r="X163" s="27"/>
      <c r="Y163" s="27"/>
      <c r="Z163" s="27"/>
      <c r="AD163" s="27"/>
      <c r="AE163" s="27"/>
      <c r="AF163" s="27"/>
      <c r="AG163" s="27"/>
      <c r="AH163" s="27"/>
      <c r="AI163" s="27"/>
    </row>
    <row r="164" spans="1:35" hidden="1" x14ac:dyDescent="0.25">
      <c r="A164" s="1"/>
      <c r="O164" s="1" t="str">
        <f t="shared" si="35"/>
        <v/>
      </c>
      <c r="U164" s="27"/>
      <c r="V164" s="27"/>
      <c r="W164" s="27"/>
      <c r="X164" s="27"/>
      <c r="Y164" s="27"/>
      <c r="Z164" s="27"/>
      <c r="AD164" s="27"/>
      <c r="AE164" s="27"/>
      <c r="AF164" s="27"/>
      <c r="AG164" s="27"/>
      <c r="AH164" s="27"/>
      <c r="AI164" s="27"/>
    </row>
    <row r="165" spans="1:35" hidden="1" x14ac:dyDescent="0.25">
      <c r="A165" s="1"/>
      <c r="O165" s="1" t="str">
        <f t="shared" si="35"/>
        <v/>
      </c>
      <c r="U165" s="27"/>
      <c r="V165" s="27"/>
      <c r="W165" s="27"/>
      <c r="X165" s="27"/>
      <c r="Y165" s="27"/>
      <c r="Z165" s="27"/>
      <c r="AD165" s="27"/>
      <c r="AE165" s="27"/>
      <c r="AF165" s="27"/>
      <c r="AG165" s="27"/>
      <c r="AH165" s="27"/>
      <c r="AI165" s="27"/>
    </row>
    <row r="166" spans="1:35" hidden="1" x14ac:dyDescent="0.25">
      <c r="A166" s="1"/>
      <c r="O166" s="1" t="str">
        <f t="shared" si="35"/>
        <v/>
      </c>
      <c r="U166" s="27"/>
      <c r="V166" s="27"/>
      <c r="W166" s="27"/>
      <c r="X166" s="27"/>
      <c r="Y166" s="27"/>
      <c r="Z166" s="27"/>
      <c r="AD166" s="27"/>
      <c r="AE166" s="27"/>
      <c r="AF166" s="27"/>
      <c r="AG166" s="27"/>
      <c r="AH166" s="27"/>
      <c r="AI166" s="27"/>
    </row>
    <row r="167" spans="1:35" hidden="1" x14ac:dyDescent="0.25">
      <c r="A167" s="1"/>
      <c r="O167" s="1" t="str">
        <f t="shared" si="35"/>
        <v/>
      </c>
      <c r="U167" s="27"/>
      <c r="V167" s="27"/>
      <c r="W167" s="27"/>
      <c r="X167" s="27"/>
      <c r="Y167" s="27"/>
      <c r="Z167" s="27"/>
      <c r="AD167" s="27"/>
      <c r="AE167" s="27"/>
      <c r="AF167" s="27"/>
      <c r="AG167" s="27"/>
      <c r="AH167" s="27"/>
      <c r="AI167" s="27"/>
    </row>
    <row r="168" spans="1:35" hidden="1" x14ac:dyDescent="0.25">
      <c r="A168" s="1"/>
      <c r="I168" s="1"/>
      <c r="K168" s="1"/>
      <c r="O168" s="1" t="str">
        <f t="shared" si="35"/>
        <v/>
      </c>
      <c r="U168" s="27"/>
      <c r="V168" s="27"/>
      <c r="W168" s="27"/>
      <c r="X168" s="27"/>
      <c r="Y168" s="27"/>
      <c r="Z168" s="27"/>
      <c r="AD168" s="27"/>
      <c r="AE168" s="27"/>
      <c r="AF168" s="27"/>
      <c r="AG168" s="27"/>
      <c r="AH168" s="27"/>
      <c r="AI168" s="27"/>
    </row>
    <row r="169" spans="1:35" hidden="1" x14ac:dyDescent="0.25">
      <c r="A169" s="1"/>
      <c r="I169" s="1"/>
      <c r="K169" s="1"/>
      <c r="O169" s="1" t="str">
        <f t="shared" si="35"/>
        <v/>
      </c>
      <c r="U169" s="27"/>
      <c r="V169" s="27"/>
      <c r="W169" s="27"/>
      <c r="X169" s="27"/>
      <c r="Y169" s="27"/>
      <c r="Z169" s="27"/>
      <c r="AD169" s="27"/>
      <c r="AE169" s="27"/>
      <c r="AF169" s="27"/>
      <c r="AG169" s="27"/>
      <c r="AH169" s="27"/>
      <c r="AI169" s="27"/>
    </row>
    <row r="170" spans="1:35" hidden="1" x14ac:dyDescent="0.25">
      <c r="A170" s="1"/>
      <c r="I170" s="1"/>
      <c r="K170" s="1"/>
      <c r="O170" s="1" t="str">
        <f t="shared" si="35"/>
        <v/>
      </c>
      <c r="U170" s="27"/>
      <c r="V170" s="27"/>
      <c r="W170" s="27"/>
      <c r="X170" s="27"/>
      <c r="Y170" s="27"/>
      <c r="Z170" s="27"/>
      <c r="AD170" s="27"/>
      <c r="AE170" s="27"/>
      <c r="AF170" s="27"/>
      <c r="AG170" s="27"/>
      <c r="AH170" s="27"/>
      <c r="AI170" s="27"/>
    </row>
    <row r="171" spans="1:35" hidden="1" x14ac:dyDescent="0.25">
      <c r="A171" s="1"/>
      <c r="I171" s="1"/>
      <c r="K171" s="1"/>
      <c r="O171" s="1" t="str">
        <f t="shared" si="35"/>
        <v/>
      </c>
      <c r="U171" s="27"/>
      <c r="V171" s="27"/>
      <c r="W171" s="27"/>
      <c r="X171" s="27"/>
      <c r="Y171" s="27"/>
      <c r="Z171" s="27"/>
      <c r="AD171" s="27"/>
      <c r="AE171" s="27"/>
      <c r="AF171" s="27"/>
      <c r="AG171" s="27"/>
      <c r="AH171" s="27"/>
      <c r="AI171" s="27"/>
    </row>
    <row r="172" spans="1:35" hidden="1" x14ac:dyDescent="0.25">
      <c r="A172" s="1"/>
      <c r="I172" s="1"/>
      <c r="K172" s="1"/>
      <c r="O172" s="1" t="str">
        <f t="shared" si="35"/>
        <v/>
      </c>
      <c r="U172" s="27"/>
      <c r="V172" s="27"/>
      <c r="W172" s="27"/>
      <c r="X172" s="27"/>
      <c r="Y172" s="27"/>
      <c r="Z172" s="27"/>
      <c r="AD172" s="27"/>
      <c r="AE172" s="27"/>
      <c r="AF172" s="27"/>
      <c r="AG172" s="27"/>
      <c r="AH172" s="27"/>
      <c r="AI172" s="27"/>
    </row>
    <row r="173" spans="1:35" hidden="1" x14ac:dyDescent="0.25">
      <c r="A173" s="1"/>
      <c r="I173" s="1"/>
      <c r="K173" s="1"/>
      <c r="O173" s="1" t="str">
        <f t="shared" si="35"/>
        <v/>
      </c>
      <c r="U173" s="27"/>
      <c r="V173" s="27"/>
      <c r="W173" s="27"/>
      <c r="X173" s="27"/>
      <c r="Y173" s="27"/>
      <c r="Z173" s="27"/>
      <c r="AD173" s="27"/>
      <c r="AE173" s="27"/>
      <c r="AF173" s="27"/>
      <c r="AG173" s="27"/>
      <c r="AH173" s="27"/>
      <c r="AI173" s="27"/>
    </row>
    <row r="174" spans="1:35" hidden="1" x14ac:dyDescent="0.25">
      <c r="A174" s="1"/>
      <c r="I174" s="1"/>
      <c r="K174" s="1"/>
      <c r="O174" s="1" t="str">
        <f t="shared" si="35"/>
        <v/>
      </c>
      <c r="U174" s="27"/>
      <c r="V174" s="27"/>
      <c r="W174" s="27"/>
      <c r="X174" s="27"/>
      <c r="Y174" s="27"/>
      <c r="Z174" s="27"/>
      <c r="AD174" s="27"/>
      <c r="AE174" s="27"/>
      <c r="AF174" s="27"/>
      <c r="AG174" s="27"/>
      <c r="AH174" s="27"/>
      <c r="AI174" s="27"/>
    </row>
    <row r="175" spans="1:35" hidden="1" x14ac:dyDescent="0.25">
      <c r="A175" s="1"/>
      <c r="I175" s="1"/>
      <c r="K175" s="1"/>
      <c r="O175" s="1" t="str">
        <f t="shared" si="35"/>
        <v/>
      </c>
      <c r="U175" s="27"/>
      <c r="V175" s="27"/>
      <c r="W175" s="27"/>
      <c r="X175" s="27"/>
      <c r="Y175" s="27"/>
      <c r="Z175" s="27"/>
      <c r="AD175" s="27"/>
      <c r="AE175" s="27"/>
      <c r="AF175" s="27"/>
      <c r="AG175" s="27"/>
      <c r="AH175" s="27"/>
      <c r="AI175" s="27"/>
    </row>
    <row r="176" spans="1:35" hidden="1" x14ac:dyDescent="0.25">
      <c r="A176" s="1"/>
      <c r="I176" s="1"/>
      <c r="K176" s="1"/>
      <c r="O176" s="1" t="str">
        <f t="shared" si="35"/>
        <v/>
      </c>
      <c r="U176" s="27"/>
      <c r="V176" s="27"/>
      <c r="W176" s="27"/>
      <c r="X176" s="27"/>
      <c r="Y176" s="27"/>
      <c r="Z176" s="27"/>
      <c r="AD176" s="27"/>
      <c r="AE176" s="27"/>
      <c r="AF176" s="27"/>
      <c r="AG176" s="27"/>
      <c r="AH176" s="27"/>
      <c r="AI176" s="27"/>
    </row>
    <row r="177" spans="21:35" x14ac:dyDescent="0.25">
      <c r="U177" s="27"/>
      <c r="V177" s="27"/>
      <c r="W177" s="27"/>
      <c r="X177" s="27"/>
      <c r="Y177" s="27"/>
      <c r="Z177" s="27"/>
      <c r="AD177" s="27"/>
      <c r="AE177" s="27"/>
      <c r="AF177" s="27"/>
      <c r="AG177" s="27"/>
      <c r="AH177" s="27"/>
      <c r="AI177" s="27"/>
    </row>
    <row r="178" spans="21:35" x14ac:dyDescent="0.25"/>
    <row r="179" spans="21:35" x14ac:dyDescent="0.25"/>
    <row r="180" spans="21:35" x14ac:dyDescent="0.25"/>
    <row r="181" spans="21:35" x14ac:dyDescent="0.25"/>
    <row r="182" spans="21:35" x14ac:dyDescent="0.25"/>
  </sheetData>
  <sheetProtection algorithmName="SHA-512" hashValue="CdNVYJ58PXPgNXqCUo+izcz51vmQqQFfs4nM63Ck9Ye0sQURbDdmeVR5iiHIkCb9rRMAiwgdx4z5o1t+aP6L3g==" saltValue="Jw5D9XffdqEm7LNBwVrXdw==" spinCount="100000" sheet="1" selectLockedCells="1"/>
  <mergeCells count="167">
    <mergeCell ref="D115:D117"/>
    <mergeCell ref="G109:G111"/>
    <mergeCell ref="F109:F111"/>
    <mergeCell ref="AD143:AD145"/>
    <mergeCell ref="U17:Z17"/>
    <mergeCell ref="AD17:AI17"/>
    <mergeCell ref="W64:W66"/>
    <mergeCell ref="X64:X66"/>
    <mergeCell ref="AF64:AF66"/>
    <mergeCell ref="AG64:AG66"/>
    <mergeCell ref="W71:W72"/>
    <mergeCell ref="X71:X72"/>
    <mergeCell ref="AF71:AF72"/>
    <mergeCell ref="AG71:AG72"/>
    <mergeCell ref="U24:U34"/>
    <mergeCell ref="AD24:AD34"/>
    <mergeCell ref="U46:U56"/>
    <mergeCell ref="AD46:AD56"/>
    <mergeCell ref="U57:U59"/>
    <mergeCell ref="AD57:AD59"/>
    <mergeCell ref="U143:U145"/>
    <mergeCell ref="G106:G108"/>
    <mergeCell ref="F112:F114"/>
    <mergeCell ref="G112:G114"/>
    <mergeCell ref="F103:F105"/>
    <mergeCell ref="G103:G105"/>
    <mergeCell ref="G123:G124"/>
    <mergeCell ref="G125:G127"/>
    <mergeCell ref="L106:L108"/>
    <mergeCell ref="L109:L111"/>
    <mergeCell ref="L112:L114"/>
    <mergeCell ref="G118:G119"/>
    <mergeCell ref="F118:F119"/>
    <mergeCell ref="L103:L105"/>
    <mergeCell ref="L71:L72"/>
    <mergeCell ref="L73:L74"/>
    <mergeCell ref="O73:O74"/>
    <mergeCell ref="O75:O76"/>
    <mergeCell ref="D84:D85"/>
    <mergeCell ref="D86:D89"/>
    <mergeCell ref="D90:D92"/>
    <mergeCell ref="C100:C102"/>
    <mergeCell ref="F100:F102"/>
    <mergeCell ref="G100:G102"/>
    <mergeCell ref="F94:F96"/>
    <mergeCell ref="G94:G96"/>
    <mergeCell ref="G97:G99"/>
    <mergeCell ref="D93:E93"/>
    <mergeCell ref="C94:C96"/>
    <mergeCell ref="L100:L102"/>
    <mergeCell ref="F97:F99"/>
    <mergeCell ref="L97:L99"/>
    <mergeCell ref="K94:K96"/>
    <mergeCell ref="K97:K99"/>
    <mergeCell ref="L94:L96"/>
    <mergeCell ref="Q64:Q66"/>
    <mergeCell ref="L75:L76"/>
    <mergeCell ref="C61:C62"/>
    <mergeCell ref="G73:G74"/>
    <mergeCell ref="C73:C74"/>
    <mergeCell ref="C71:C72"/>
    <mergeCell ref="F64:F66"/>
    <mergeCell ref="F61:F62"/>
    <mergeCell ref="D63:E63"/>
    <mergeCell ref="J64:J66"/>
    <mergeCell ref="J71:J72"/>
    <mergeCell ref="J68:J70"/>
    <mergeCell ref="G64:G66"/>
    <mergeCell ref="G61:G62"/>
    <mergeCell ref="D71:D72"/>
    <mergeCell ref="D75:D76"/>
    <mergeCell ref="C75:C76"/>
    <mergeCell ref="F75:F76"/>
    <mergeCell ref="F73:F74"/>
    <mergeCell ref="F71:F72"/>
    <mergeCell ref="G71:G72"/>
    <mergeCell ref="G75:G76"/>
    <mergeCell ref="P75:P76"/>
    <mergeCell ref="L64:L66"/>
    <mergeCell ref="R64:R66"/>
    <mergeCell ref="K71:K72"/>
    <mergeCell ref="O71:O72"/>
    <mergeCell ref="P71:P72"/>
    <mergeCell ref="O64:O66"/>
    <mergeCell ref="P64:P66"/>
    <mergeCell ref="K64:K66"/>
    <mergeCell ref="P73:P74"/>
    <mergeCell ref="C12:E12"/>
    <mergeCell ref="F12:H12"/>
    <mergeCell ref="G13:H13"/>
    <mergeCell ref="C35:C41"/>
    <mergeCell ref="D60:E60"/>
    <mergeCell ref="D61:D62"/>
    <mergeCell ref="D35:D41"/>
    <mergeCell ref="D57:D59"/>
    <mergeCell ref="D73:D74"/>
    <mergeCell ref="D64:D66"/>
    <mergeCell ref="D43:E43"/>
    <mergeCell ref="D45:E45"/>
    <mergeCell ref="C63:C66"/>
    <mergeCell ref="D42:E42"/>
    <mergeCell ref="D44:E44"/>
    <mergeCell ref="D46:D56"/>
    <mergeCell ref="D9:J9"/>
    <mergeCell ref="G2:H4"/>
    <mergeCell ref="B2:F2"/>
    <mergeCell ref="D22:E22"/>
    <mergeCell ref="D23:E23"/>
    <mergeCell ref="D24:D34"/>
    <mergeCell ref="D18:E18"/>
    <mergeCell ref="D19:E19"/>
    <mergeCell ref="D20:E20"/>
    <mergeCell ref="D21:E21"/>
    <mergeCell ref="G14:H14"/>
    <mergeCell ref="B15:B16"/>
    <mergeCell ref="G15:H15"/>
    <mergeCell ref="C16:E16"/>
    <mergeCell ref="F16:H16"/>
    <mergeCell ref="C24:C34"/>
    <mergeCell ref="D161:E161"/>
    <mergeCell ref="D155:E155"/>
    <mergeCell ref="D156:E156"/>
    <mergeCell ref="D158:E158"/>
    <mergeCell ref="D159:E159"/>
    <mergeCell ref="D157:E157"/>
    <mergeCell ref="C97:C99"/>
    <mergeCell ref="D118:D119"/>
    <mergeCell ref="C118:C119"/>
    <mergeCell ref="D153:E153"/>
    <mergeCell ref="D154:E154"/>
    <mergeCell ref="C109:C111"/>
    <mergeCell ref="C112:C114"/>
    <mergeCell ref="C146:C150"/>
    <mergeCell ref="D146:E146"/>
    <mergeCell ref="D147:E147"/>
    <mergeCell ref="D148:E148"/>
    <mergeCell ref="D149:E149"/>
    <mergeCell ref="D150:E150"/>
    <mergeCell ref="C138:C142"/>
    <mergeCell ref="D138:E138"/>
    <mergeCell ref="D139:E139"/>
    <mergeCell ref="D140:E140"/>
    <mergeCell ref="C143:C145"/>
    <mergeCell ref="C52:C53"/>
    <mergeCell ref="D160:E160"/>
    <mergeCell ref="D128:E128"/>
    <mergeCell ref="D136:E136"/>
    <mergeCell ref="C103:C105"/>
    <mergeCell ref="D129:D135"/>
    <mergeCell ref="F125:F127"/>
    <mergeCell ref="D77:D83"/>
    <mergeCell ref="D94:D114"/>
    <mergeCell ref="D143:D145"/>
    <mergeCell ref="D120:E120"/>
    <mergeCell ref="D121:E121"/>
    <mergeCell ref="D122:E122"/>
    <mergeCell ref="D123:D124"/>
    <mergeCell ref="D125:D127"/>
    <mergeCell ref="C123:C124"/>
    <mergeCell ref="C125:C127"/>
    <mergeCell ref="D141:E141"/>
    <mergeCell ref="D142:E142"/>
    <mergeCell ref="D137:E137"/>
    <mergeCell ref="C129:C135"/>
    <mergeCell ref="F123:F124"/>
    <mergeCell ref="F106:F108"/>
    <mergeCell ref="C106:C108"/>
  </mergeCells>
  <phoneticPr fontId="18" type="noConversion"/>
  <conditionalFormatting sqref="B51:C51 E51:L51">
    <cfRule type="expression" dxfId="53" priority="8">
      <formula>$D$5="NSK"</formula>
    </cfRule>
  </conditionalFormatting>
  <conditionalFormatting sqref="B2:F2">
    <cfRule type="containsText" dxfId="52" priority="1" operator="containsText" text="!!! Bitte zuerst Einrichtungsart angeben !!!">
      <formula>NOT(ISERROR(SEARCH("!!! Bitte zuerst Einrichtungsart angeben !!!",B2)))</formula>
    </cfRule>
  </conditionalFormatting>
  <conditionalFormatting sqref="C19:L52 D53:L53 C54:L161">
    <cfRule type="expression" dxfId="51" priority="2">
      <formula>$D$5=""</formula>
    </cfRule>
  </conditionalFormatting>
  <conditionalFormatting sqref="D7">
    <cfRule type="expression" dxfId="50" priority="6">
      <formula>D7=""</formula>
    </cfRule>
  </conditionalFormatting>
  <conditionalFormatting sqref="D9:J9 J12 J16">
    <cfRule type="expression" dxfId="49" priority="225">
      <formula>D9=""</formula>
    </cfRule>
  </conditionalFormatting>
  <conditionalFormatting sqref="E25:E34">
    <cfRule type="expression" dxfId="48" priority="219">
      <formula>(E25="")</formula>
    </cfRule>
  </conditionalFormatting>
  <conditionalFormatting sqref="H19:H23">
    <cfRule type="expression" dxfId="47" priority="215">
      <formula>H19=""</formula>
    </cfRule>
  </conditionalFormatting>
  <conditionalFormatting sqref="H25:H34">
    <cfRule type="expression" dxfId="46" priority="32">
      <formula>H25=""</formula>
    </cfRule>
  </conditionalFormatting>
  <conditionalFormatting sqref="H36:H62">
    <cfRule type="expression" dxfId="45" priority="26">
      <formula>H36=""</formula>
    </cfRule>
  </conditionalFormatting>
  <conditionalFormatting sqref="H65:H66 H68:H72">
    <cfRule type="expression" dxfId="44" priority="210">
      <formula>H65=""</formula>
    </cfRule>
  </conditionalFormatting>
  <conditionalFormatting sqref="H77:H161 D5">
    <cfRule type="expression" dxfId="43" priority="7">
      <formula>D5=""</formula>
    </cfRule>
  </conditionalFormatting>
  <conditionalFormatting sqref="I61:I62 I94:I136 L115:L161">
    <cfRule type="expression" dxfId="42" priority="208">
      <formula>(I61="")</formula>
    </cfRule>
  </conditionalFormatting>
  <conditionalFormatting sqref="I65:I66">
    <cfRule type="expression" dxfId="41" priority="169">
      <formula>(I65="")</formula>
    </cfRule>
  </conditionalFormatting>
  <conditionalFormatting sqref="I73:I76">
    <cfRule type="expression" dxfId="40" priority="182">
      <formula>I73=""</formula>
    </cfRule>
  </conditionalFormatting>
  <conditionalFormatting sqref="I77:I92">
    <cfRule type="expression" dxfId="39" priority="199">
      <formula>(I77="")</formula>
    </cfRule>
  </conditionalFormatting>
  <conditionalFormatting sqref="I151:I154">
    <cfRule type="expression" dxfId="38" priority="191">
      <formula>(I151="")</formula>
    </cfRule>
  </conditionalFormatting>
  <conditionalFormatting sqref="I158">
    <cfRule type="expression" dxfId="37" priority="187">
      <formula>(I158="")</formula>
    </cfRule>
  </conditionalFormatting>
  <conditionalFormatting sqref="I161">
    <cfRule type="expression" dxfId="36" priority="183">
      <formula>(I161="")</formula>
    </cfRule>
  </conditionalFormatting>
  <conditionalFormatting sqref="J14">
    <cfRule type="expression" dxfId="35" priority="216">
      <formula>J14=""</formula>
    </cfRule>
  </conditionalFormatting>
  <conditionalFormatting sqref="K19:K23 K67:K71 K100:K161">
    <cfRule type="expression" dxfId="34" priority="222">
      <formula>(K19=$E$13)</formula>
    </cfRule>
    <cfRule type="expression" dxfId="33" priority="221">
      <formula>(K19=$D$13)</formula>
    </cfRule>
    <cfRule type="expression" dxfId="32" priority="223">
      <formula>(K19=$G$13)</formula>
    </cfRule>
    <cfRule type="expression" dxfId="31" priority="224">
      <formula>(K19=$F$13)</formula>
    </cfRule>
  </conditionalFormatting>
  <conditionalFormatting sqref="K25:K34">
    <cfRule type="expression" dxfId="30" priority="36">
      <formula>(K25=$F$13)</formula>
    </cfRule>
    <cfRule type="expression" dxfId="29" priority="34">
      <formula>(K25=$E$13)</formula>
    </cfRule>
    <cfRule type="expression" dxfId="28" priority="33">
      <formula>(K25=$D$13)</formula>
    </cfRule>
    <cfRule type="expression" dxfId="27" priority="35">
      <formula>(K25=$G$13)</formula>
    </cfRule>
  </conditionalFormatting>
  <conditionalFormatting sqref="K36:K64">
    <cfRule type="expression" dxfId="26" priority="30">
      <formula>(K36=$F$13)</formula>
    </cfRule>
    <cfRule type="expression" dxfId="25" priority="29">
      <formula>(K36=$G$13)</formula>
    </cfRule>
    <cfRule type="expression" dxfId="24" priority="28">
      <formula>(K36=$E$13)</formula>
    </cfRule>
    <cfRule type="expression" dxfId="23" priority="27">
      <formula>(K36=$D$13)</formula>
    </cfRule>
  </conditionalFormatting>
  <conditionalFormatting sqref="K73:K94">
    <cfRule type="expression" dxfId="22" priority="129">
      <formula>(K73=$F$13)</formula>
    </cfRule>
    <cfRule type="expression" dxfId="21" priority="126">
      <formula>(K73=$D$13)</formula>
    </cfRule>
    <cfRule type="expression" dxfId="20" priority="127">
      <formula>(K73=$E$13)</formula>
    </cfRule>
    <cfRule type="expression" dxfId="19" priority="128">
      <formula>(K73=$G$13)</formula>
    </cfRule>
  </conditionalFormatting>
  <conditionalFormatting sqref="K97">
    <cfRule type="expression" dxfId="18" priority="59">
      <formula>(K97=$F$13)</formula>
    </cfRule>
    <cfRule type="expression" dxfId="17" priority="58">
      <formula>(K97=$G$13)</formula>
    </cfRule>
    <cfRule type="expression" dxfId="16" priority="57">
      <formula>(K97=$E$13)</formula>
    </cfRule>
    <cfRule type="expression" dxfId="15" priority="56">
      <formula>(K97=$D$13)</formula>
    </cfRule>
  </conditionalFormatting>
  <conditionalFormatting sqref="L19:L23">
    <cfRule type="expression" dxfId="14" priority="18">
      <formula>(L19="")</formula>
    </cfRule>
  </conditionalFormatting>
  <conditionalFormatting sqref="L24 L35">
    <cfRule type="expression" dxfId="13" priority="287">
      <formula>AND(K24="Anforderungen erfüllt"=FALSE,L24="")</formula>
    </cfRule>
    <cfRule type="expression" dxfId="12" priority="288">
      <formula>L24=""</formula>
    </cfRule>
  </conditionalFormatting>
  <conditionalFormatting sqref="L25:L34">
    <cfRule type="expression" dxfId="11" priority="17">
      <formula>(L25="")</formula>
    </cfRule>
  </conditionalFormatting>
  <conditionalFormatting sqref="L36:L64">
    <cfRule type="expression" dxfId="10" priority="15">
      <formula>(L36="")</formula>
    </cfRule>
  </conditionalFormatting>
  <conditionalFormatting sqref="L67:L71 L73 L75">
    <cfRule type="expression" dxfId="9" priority="14">
      <formula>(L67="")</formula>
    </cfRule>
  </conditionalFormatting>
  <conditionalFormatting sqref="L77:L94 L97 L100 L103 L106 L109 L112">
    <cfRule type="expression" dxfId="8" priority="13">
      <formula>(L77="")</formula>
    </cfRule>
  </conditionalFormatting>
  <dataValidations xWindow="371" yWindow="403" count="5">
    <dataValidation type="whole" allowBlank="1" showInputMessage="1" showErrorMessage="1" errorTitle="Ungültige Eingabe" error="Bitte tragen Sie eine ganze Zahl ein!" promptTitle="Ganze Zahlen" sqref="H22:H23 I19:I23 H19 H25:I34 H152:H161 H65:H66 I64 H36:H41 H43:H62 I93 H86:H92 I67:I70 H68:H76 I137:I150 I36:I60 H94:H150" xr:uid="{00000000-0002-0000-0000-000000000000}">
      <formula1>0</formula1>
      <formula2>999999</formula2>
    </dataValidation>
    <dataValidation type="decimal" allowBlank="1" showInputMessage="1" showErrorMessage="1" errorTitle="Ungültige Eingabe" error="Bitte tragen Sie eine Zahl ein!" promptTitle="Ganze Zahlen" sqref="H20:H21" xr:uid="{00000000-0002-0000-0000-000001000000}">
      <formula1>0</formula1>
      <formula2>999999</formula2>
    </dataValidation>
    <dataValidation allowBlank="1" showInputMessage="1" showErrorMessage="1" errorTitle="Ungültige Eingabe" error="Bitte tragen Sie eine ganze Zahl ein!" promptTitle="Ganze Zahlen" sqref="H67 H63:I63" xr:uid="{00000000-0002-0000-0000-000003000000}"/>
    <dataValidation type="decimal" allowBlank="1" showInputMessage="1" showErrorMessage="1" errorTitle="Ungültige Eingabe" error="Bitte tragen Sie eine ganze Zahl ein!" promptTitle="Ganze Zahlen" sqref="H151 H42 H93" xr:uid="{00000000-0002-0000-0000-000002000000}">
      <formula1>0</formula1>
      <formula2>999999</formula2>
    </dataValidation>
    <dataValidation type="decimal" allowBlank="1" showErrorMessage="1" errorTitle="Ungültige Eingabe" error="Bitte tragen Sie eine ganze Zahl ein!" sqref="H77:I85" xr:uid="{B6B93631-D0F0-4DEE-9617-1AA332261084}">
      <formula1>0</formula1>
      <formula2>999999</formula2>
    </dataValidation>
  </dataValidations>
  <pageMargins left="0.25" right="0.25" top="0.75" bottom="0.75" header="0.3" footer="0.3"/>
  <pageSetup paperSize="9" scale="50" fitToHeight="0" orientation="portrait" cellComments="asDisplayed" r:id="rId1"/>
  <legacyDrawing r:id="rId2"/>
  <extLst>
    <ext xmlns:x14="http://schemas.microsoft.com/office/spreadsheetml/2009/9/main" uri="{CCE6A557-97BC-4b89-ADB6-D9C93CAAB3DF}">
      <x14:dataValidations xmlns:xm="http://schemas.microsoft.com/office/excel/2006/main" xWindow="371" yWindow="403" count="1">
        <x14:dataValidation type="list" allowBlank="1" showInputMessage="1" showErrorMessage="1" xr:uid="{03D1B0F3-D1D3-4066-B699-C300E9589792}">
          <x14:formula1>
            <xm:f>Dropdown!$B$4:$B$5</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B04DA-A626-488F-A90F-7E775DD1731E}">
  <sheetPr codeName="Tabelle2"/>
  <dimension ref="B3:B5"/>
  <sheetViews>
    <sheetView workbookViewId="0">
      <selection activeCell="B3" sqref="B3:B5"/>
    </sheetView>
  </sheetViews>
  <sheetFormatPr baseColWidth="10" defaultRowHeight="15" x14ac:dyDescent="0.25"/>
  <sheetData>
    <row r="3" spans="2:2" x14ac:dyDescent="0.25">
      <c r="B3" t="s">
        <v>551</v>
      </c>
    </row>
    <row r="4" spans="2:2" x14ac:dyDescent="0.25">
      <c r="B4" t="s">
        <v>549</v>
      </c>
    </row>
    <row r="5" spans="2:2" x14ac:dyDescent="0.25">
      <c r="B5" t="s">
        <v>550</v>
      </c>
    </row>
  </sheetData>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Q28"/>
  <sheetViews>
    <sheetView topLeftCell="A14" zoomScaleNormal="100" workbookViewId="0">
      <selection activeCell="G17" sqref="G17"/>
    </sheetView>
  </sheetViews>
  <sheetFormatPr baseColWidth="10" defaultColWidth="0" defaultRowHeight="12.75" zeroHeight="1" x14ac:dyDescent="0.25"/>
  <cols>
    <col min="1" max="1" width="1.28515625" style="41" customWidth="1"/>
    <col min="2" max="3" width="11.42578125" style="1" customWidth="1"/>
    <col min="4" max="4" width="23.140625" style="1" customWidth="1"/>
    <col min="5" max="5" width="29.140625" style="1" customWidth="1"/>
    <col min="6" max="6" width="19.28515625" style="1" customWidth="1"/>
    <col min="7" max="9" width="11.42578125" style="1" customWidth="1"/>
    <col min="10" max="10" width="16.5703125" style="2" customWidth="1"/>
    <col min="11" max="11" width="27.7109375" style="1" customWidth="1"/>
    <col min="12" max="12" width="1.140625" style="41" customWidth="1"/>
    <col min="13" max="17" width="0" style="1" hidden="1"/>
    <col min="18" max="16384" width="11.42578125" style="1" hidden="1"/>
  </cols>
  <sheetData>
    <row r="1" spans="2:17" s="41" customFormat="1" ht="4.1500000000000004" customHeight="1" thickBot="1" x14ac:dyDescent="0.3">
      <c r="J1" s="40"/>
    </row>
    <row r="2" spans="2:17" ht="25.15" customHeight="1" thickBot="1" x14ac:dyDescent="0.3">
      <c r="B2" s="192" t="str">
        <f>Kennzahlenbogen!B2</f>
        <v>!!! Bitte zuerst Einrichtungsart angeben !!!</v>
      </c>
      <c r="C2" s="192"/>
      <c r="D2" s="193"/>
      <c r="E2" s="193"/>
      <c r="F2" s="37"/>
      <c r="G2" s="147" t="s">
        <v>128</v>
      </c>
      <c r="H2" s="194"/>
      <c r="I2" s="148"/>
      <c r="J2" s="14"/>
      <c r="K2" s="15" t="s">
        <v>129</v>
      </c>
    </row>
    <row r="3" spans="2:17" ht="25.15" customHeight="1" thickBot="1" x14ac:dyDescent="0.25">
      <c r="B3" s="38" t="s">
        <v>181</v>
      </c>
      <c r="C3" s="38"/>
      <c r="D3" s="38"/>
      <c r="E3" s="38"/>
      <c r="F3" s="37"/>
      <c r="G3" s="149"/>
      <c r="H3" s="195"/>
      <c r="I3" s="150"/>
      <c r="J3" s="16"/>
      <c r="K3" s="17" t="s">
        <v>130</v>
      </c>
    </row>
    <row r="4" spans="2:17" ht="25.15" customHeight="1" thickBot="1" x14ac:dyDescent="0.25">
      <c r="B4" s="37"/>
      <c r="C4" s="37"/>
      <c r="D4" s="37"/>
      <c r="E4" s="37"/>
      <c r="F4" s="37"/>
      <c r="G4" s="151"/>
      <c r="H4" s="196"/>
      <c r="I4" s="152"/>
      <c r="J4" s="18"/>
      <c r="K4" s="17" t="s">
        <v>131</v>
      </c>
    </row>
    <row r="5" spans="2:17" x14ac:dyDescent="0.25">
      <c r="B5" s="37"/>
      <c r="C5" s="37"/>
      <c r="D5" s="37"/>
      <c r="E5" s="37"/>
      <c r="F5" s="37"/>
      <c r="G5" s="37"/>
      <c r="H5" s="37"/>
      <c r="I5" s="39"/>
      <c r="J5" s="40"/>
      <c r="K5" s="41"/>
    </row>
    <row r="6" spans="2:17" ht="25.15" customHeight="1" x14ac:dyDescent="0.25">
      <c r="B6" s="121" t="str">
        <f>IF(Kennzahlenbogen!D5="NSK","Name der NSK",IF(Kennzahlenbogen!D5="NSA","Name der NSA",IF(Kennzahlenbogen!D5="","")))</f>
        <v/>
      </c>
      <c r="C6" s="12"/>
      <c r="D6" s="197" t="str">
        <f>IF(Kennzahlenbogen!D9="","Bitte im Tabellenblatt 'Kennzahlenbogen' den Namen der NSK/NSA ergänzen.",Kennzahlenbogen!D9)</f>
        <v>Bitte im Tabellenblatt 'Kennzahlenbogen' den Namen der NSK/NSA ergänzen.</v>
      </c>
      <c r="E6" s="198"/>
      <c r="F6" s="198"/>
      <c r="G6" s="198"/>
      <c r="H6" s="198"/>
      <c r="I6" s="198"/>
      <c r="J6" s="198"/>
      <c r="K6" s="198"/>
    </row>
    <row r="7" spans="2:17" s="41" customFormat="1" x14ac:dyDescent="0.25">
      <c r="B7" s="42"/>
      <c r="C7" s="42"/>
      <c r="D7" s="37"/>
      <c r="E7" s="37"/>
      <c r="F7" s="37"/>
      <c r="J7" s="40"/>
    </row>
    <row r="8" spans="2:17" s="41" customFormat="1" ht="13.5" thickBot="1" x14ac:dyDescent="0.3">
      <c r="B8" s="43" t="s">
        <v>138</v>
      </c>
    </row>
    <row r="9" spans="2:17" ht="25.15" customHeight="1" thickBot="1" x14ac:dyDescent="0.3">
      <c r="B9" s="41"/>
      <c r="C9" s="171" t="s">
        <v>134</v>
      </c>
      <c r="D9" s="171"/>
      <c r="E9" s="171"/>
      <c r="F9" s="172" t="s">
        <v>135</v>
      </c>
      <c r="G9" s="172"/>
      <c r="H9" s="172"/>
      <c r="I9" s="171"/>
      <c r="J9" s="44" t="s">
        <v>137</v>
      </c>
      <c r="K9" s="53" t="str">
        <f>IF(Kennzahlenbogen!J12="","In 'Kennzahlenbogen' ergänzen",Kennzahlenbogen!J12)</f>
        <v>In 'Kennzahlenbogen' ergänzen</v>
      </c>
    </row>
    <row r="10" spans="2:17" ht="25.15" customHeight="1" thickBot="1" x14ac:dyDescent="0.3">
      <c r="B10" s="41"/>
      <c r="C10" s="19" t="s">
        <v>143</v>
      </c>
      <c r="D10" s="20" t="s">
        <v>144</v>
      </c>
      <c r="E10" s="21" t="s">
        <v>145</v>
      </c>
      <c r="F10" s="26" t="s">
        <v>146</v>
      </c>
      <c r="G10" s="173" t="s">
        <v>147</v>
      </c>
      <c r="H10" s="173"/>
      <c r="I10" s="173"/>
      <c r="J10" s="44"/>
      <c r="K10" s="24"/>
    </row>
    <row r="11" spans="2:17" ht="25.15" customHeight="1" thickBot="1" x14ac:dyDescent="0.3">
      <c r="B11" s="22" t="s">
        <v>44</v>
      </c>
      <c r="C11" s="7">
        <f>COUNTIF($J$16:$J$23,C10)</f>
        <v>0</v>
      </c>
      <c r="D11" s="7">
        <f>COUNTIF($J$16:$J$23,D10)</f>
        <v>0</v>
      </c>
      <c r="E11" s="7">
        <f>COUNTIF($J$16:$J$23,E10)</f>
        <v>0</v>
      </c>
      <c r="F11" s="7">
        <f>COUNTIF($J$16:$J$23,F10)</f>
        <v>8</v>
      </c>
      <c r="G11" s="160">
        <f>COUNTIF($J$16:$J$23,G10)</f>
        <v>0</v>
      </c>
      <c r="H11" s="160"/>
      <c r="I11" s="160"/>
      <c r="J11" s="45" t="s">
        <v>168</v>
      </c>
      <c r="K11" s="53" t="str">
        <f>IF(Kennzahlenbogen!J14="","In 'Kennzahlenbogen' ergänzen",Kennzahlenbogen!J14)</f>
        <v>In 'Kennzahlenbogen' ergänzen</v>
      </c>
    </row>
    <row r="12" spans="2:17" ht="25.15" customHeight="1" thickBot="1" x14ac:dyDescent="0.3">
      <c r="B12" s="161" t="s">
        <v>136</v>
      </c>
      <c r="C12" s="23">
        <f>C11/($C$11+$D$11+$E$11+$F$11+$G$11)</f>
        <v>0</v>
      </c>
      <c r="D12" s="23">
        <f t="shared" ref="D12:E12" si="0">D11/($C$11+$D$11+$E$11+$F$11+$G$11)</f>
        <v>0</v>
      </c>
      <c r="E12" s="23">
        <f t="shared" si="0"/>
        <v>0</v>
      </c>
      <c r="F12" s="23">
        <f>F11/($C$11+$D$11+$E$11+$F$11+$G$11)</f>
        <v>1</v>
      </c>
      <c r="G12" s="163">
        <f>G11/($C$11+$D$11+$E$11+$F$11+$G$11)</f>
        <v>0</v>
      </c>
      <c r="H12" s="163"/>
      <c r="I12" s="164"/>
      <c r="J12" s="46"/>
      <c r="K12" s="25"/>
    </row>
    <row r="13" spans="2:17" ht="25.15" customHeight="1" thickBot="1" x14ac:dyDescent="0.3">
      <c r="B13" s="162"/>
      <c r="C13" s="163">
        <f>(C11+D11+E11)/($C$11+$D$11+$E$11+$F$11+$G$11)</f>
        <v>0</v>
      </c>
      <c r="D13" s="163"/>
      <c r="E13" s="163"/>
      <c r="F13" s="163">
        <f>(F11+G11)/($C$11+$D$11+$E$11+$F$11+$G$11)</f>
        <v>1</v>
      </c>
      <c r="G13" s="163"/>
      <c r="H13" s="163"/>
      <c r="I13" s="164"/>
      <c r="J13" s="44" t="s">
        <v>0</v>
      </c>
      <c r="K13" s="47"/>
    </row>
    <row r="14" spans="2:17" s="41" customFormat="1" ht="13.9" customHeight="1" thickBot="1" x14ac:dyDescent="0.3">
      <c r="B14" s="37"/>
      <c r="C14" s="37"/>
      <c r="D14" s="37"/>
      <c r="E14" s="37"/>
      <c r="F14" s="37"/>
      <c r="G14" s="37"/>
      <c r="H14" s="37"/>
      <c r="I14" s="39"/>
      <c r="J14" s="40"/>
      <c r="N14" s="2"/>
      <c r="O14" s="2"/>
    </row>
    <row r="15" spans="2:17" ht="20.45" customHeight="1" x14ac:dyDescent="0.25">
      <c r="B15" s="6" t="s">
        <v>1</v>
      </c>
      <c r="C15" s="49" t="s">
        <v>2</v>
      </c>
      <c r="D15" s="159" t="s">
        <v>182</v>
      </c>
      <c r="E15" s="159"/>
      <c r="F15" s="49" t="s">
        <v>183</v>
      </c>
      <c r="G15" s="49" t="s">
        <v>184</v>
      </c>
      <c r="H15" s="49" t="s">
        <v>185</v>
      </c>
      <c r="I15" s="8" t="str">
        <f>"Quote "&amp;Kennzahlenbogen!D5&amp;""</f>
        <v xml:space="preserve">Quote </v>
      </c>
      <c r="J15" s="9" t="s">
        <v>132</v>
      </c>
      <c r="K15" s="10" t="s">
        <v>133</v>
      </c>
      <c r="N15" s="2" t="s">
        <v>189</v>
      </c>
      <c r="O15" s="2" t="s">
        <v>190</v>
      </c>
      <c r="P15" s="2" t="s">
        <v>141</v>
      </c>
      <c r="Q15" s="1" t="s">
        <v>140</v>
      </c>
    </row>
    <row r="16" spans="2:17" ht="115.9" customHeight="1" x14ac:dyDescent="0.25">
      <c r="B16" s="4" t="s">
        <v>5</v>
      </c>
      <c r="C16" s="3"/>
      <c r="D16" s="199" t="s">
        <v>439</v>
      </c>
      <c r="E16" s="199"/>
      <c r="F16" s="5" t="s">
        <v>187</v>
      </c>
      <c r="G16" s="32"/>
      <c r="H16" s="52" t="str">
        <f>IF(Kennzahlenbogen!H48="","",Kennzahlenbogen!H48)</f>
        <v/>
      </c>
      <c r="I16" s="54" t="str">
        <f>IFERROR(IF(COUNT(G16,H16)=2,G16/H16,""),"---")</f>
        <v/>
      </c>
      <c r="J16" s="13" t="str">
        <f>IF(I16="","Kennzahl unvollständig",IF(OR(AND(ISNUMBER(N16),I16&gt;N16),AND(ISNUMBER(O16),I16&lt;O16)),"Sollvorgabe nicht erfüllt",IF(OR(AND(ISNUMBER(P16),ISNUMBER(I16),I16&lt;P16),AND(ISNUMBER(Q16),ISNUMBER(I16),I16&gt;Q16),AND(H16=0,G16&gt;0)),"Wert unplausibel","Anforderungen erfüllt")))</f>
        <v>Kennzahl unvollständig</v>
      </c>
      <c r="K16" s="31"/>
      <c r="N16" s="51"/>
      <c r="O16" s="51">
        <v>0.9</v>
      </c>
      <c r="Q16" s="51">
        <v>1</v>
      </c>
    </row>
    <row r="17" spans="2:17" ht="115.9" customHeight="1" x14ac:dyDescent="0.25">
      <c r="B17" s="4" t="s">
        <v>6</v>
      </c>
      <c r="C17" s="3"/>
      <c r="D17" s="191" t="s">
        <v>440</v>
      </c>
      <c r="E17" s="191"/>
      <c r="F17" s="5" t="s">
        <v>186</v>
      </c>
      <c r="G17" s="32"/>
      <c r="H17" s="32"/>
      <c r="I17" s="54" t="str">
        <f t="shared" ref="I17:I23" si="1">IFERROR(IF(COUNT(G17,H17)=2,G17/H17,""),"---")</f>
        <v/>
      </c>
      <c r="J17" s="13" t="str">
        <f t="shared" ref="J17:J23" si="2">IF(I17="","Kennzahl unvollständig",IF(OR(AND(ISNUMBER(N17),I17&gt;N17),AND(ISNUMBER(O17),I17&lt;O17)),"Sollvorgabe nicht erfüllt",IF(OR(AND(ISNUMBER(P17),ISNUMBER(I17),I17&lt;P17),AND(ISNUMBER(Q17),ISNUMBER(I17),I17&gt;Q17),AND(H17=0,G17&gt;0)),"Wert unplausibel","Anforderungen erfüllt")))</f>
        <v>Kennzahl unvollständig</v>
      </c>
      <c r="K17" s="31"/>
      <c r="N17" s="51">
        <v>0.1</v>
      </c>
      <c r="O17" s="51"/>
      <c r="Q17" s="51">
        <v>1</v>
      </c>
    </row>
    <row r="18" spans="2:17" ht="115.9" customHeight="1" x14ac:dyDescent="0.25">
      <c r="B18" s="4" t="s">
        <v>7</v>
      </c>
      <c r="C18" s="3"/>
      <c r="D18" s="191" t="s">
        <v>441</v>
      </c>
      <c r="E18" s="191"/>
      <c r="F18" s="5" t="s">
        <v>191</v>
      </c>
      <c r="G18" s="32"/>
      <c r="H18" s="32"/>
      <c r="I18" s="54" t="str">
        <f t="shared" si="1"/>
        <v/>
      </c>
      <c r="J18" s="13" t="str">
        <f t="shared" si="2"/>
        <v>Kennzahl unvollständig</v>
      </c>
      <c r="K18" s="31"/>
      <c r="N18" s="51"/>
      <c r="O18" s="51"/>
      <c r="Q18" s="51"/>
    </row>
    <row r="19" spans="2:17" ht="115.9" customHeight="1" x14ac:dyDescent="0.25">
      <c r="B19" s="4" t="s">
        <v>8</v>
      </c>
      <c r="C19" s="3"/>
      <c r="D19" s="200" t="s">
        <v>692</v>
      </c>
      <c r="E19" s="201"/>
      <c r="F19" s="5" t="s">
        <v>186</v>
      </c>
      <c r="G19" s="32"/>
      <c r="H19" s="52" t="str">
        <f>IF(H17="","",H17)</f>
        <v/>
      </c>
      <c r="I19" s="54" t="str">
        <f t="shared" si="1"/>
        <v/>
      </c>
      <c r="J19" s="13" t="str">
        <f t="shared" si="2"/>
        <v>Kennzahl unvollständig</v>
      </c>
      <c r="K19" s="31"/>
      <c r="N19" s="51">
        <v>0.1</v>
      </c>
      <c r="O19" s="51"/>
      <c r="Q19" s="51">
        <v>1</v>
      </c>
    </row>
    <row r="20" spans="2:17" ht="115.9" customHeight="1" x14ac:dyDescent="0.25">
      <c r="B20" s="4" t="s">
        <v>9</v>
      </c>
      <c r="C20" s="3"/>
      <c r="D20" s="191" t="s">
        <v>682</v>
      </c>
      <c r="E20" s="191"/>
      <c r="F20" s="5" t="s">
        <v>188</v>
      </c>
      <c r="G20" s="32"/>
      <c r="H20" s="52" t="str">
        <f>IF(Kennzahlenbogen!H46="","",Kennzahlenbogen!H46)</f>
        <v/>
      </c>
      <c r="I20" s="54" t="str">
        <f t="shared" si="1"/>
        <v/>
      </c>
      <c r="J20" s="13" t="str">
        <f t="shared" si="2"/>
        <v>Kennzahl unvollständig</v>
      </c>
      <c r="K20" s="31"/>
      <c r="N20" s="51">
        <v>0.02</v>
      </c>
      <c r="O20" s="51"/>
      <c r="Q20" s="51">
        <v>1</v>
      </c>
    </row>
    <row r="21" spans="2:17" ht="115.9" customHeight="1" x14ac:dyDescent="0.25">
      <c r="B21" s="4" t="s">
        <v>10</v>
      </c>
      <c r="C21" s="3"/>
      <c r="D21" s="191" t="s">
        <v>681</v>
      </c>
      <c r="E21" s="191"/>
      <c r="F21" s="50" t="s">
        <v>127</v>
      </c>
      <c r="G21" s="32"/>
      <c r="H21" s="52" t="str">
        <f>IF(Kennzahlenbogen!H46="","",Kennzahlenbogen!H46)</f>
        <v/>
      </c>
      <c r="I21" s="54" t="str">
        <f t="shared" si="1"/>
        <v/>
      </c>
      <c r="J21" s="13" t="str">
        <f t="shared" si="2"/>
        <v>Kennzahl unvollständig</v>
      </c>
      <c r="K21" s="31"/>
      <c r="N21" s="51"/>
      <c r="O21" s="51"/>
      <c r="Q21" s="51">
        <v>1</v>
      </c>
    </row>
    <row r="22" spans="2:17" ht="115.9" customHeight="1" x14ac:dyDescent="0.25">
      <c r="B22" s="4" t="s">
        <v>11</v>
      </c>
      <c r="C22" s="3"/>
      <c r="D22" s="191" t="s">
        <v>680</v>
      </c>
      <c r="E22" s="191"/>
      <c r="F22" s="5" t="s">
        <v>188</v>
      </c>
      <c r="G22" s="32"/>
      <c r="H22" s="52" t="str">
        <f>IF(Kennzahlenbogen!H47="","",Kennzahlenbogen!H47)</f>
        <v/>
      </c>
      <c r="I22" s="54" t="str">
        <f t="shared" si="1"/>
        <v/>
      </c>
      <c r="J22" s="13" t="str">
        <f t="shared" si="2"/>
        <v>Kennzahl unvollständig</v>
      </c>
      <c r="K22" s="31"/>
      <c r="N22" s="51">
        <v>0.02</v>
      </c>
      <c r="O22" s="51"/>
      <c r="Q22" s="51">
        <v>1</v>
      </c>
    </row>
    <row r="23" spans="2:17" ht="116.1" customHeight="1" x14ac:dyDescent="0.25">
      <c r="B23" s="4" t="s">
        <v>12</v>
      </c>
      <c r="C23" s="3"/>
      <c r="D23" s="199" t="s">
        <v>679</v>
      </c>
      <c r="E23" s="199"/>
      <c r="F23" s="50" t="s">
        <v>127</v>
      </c>
      <c r="G23" s="32"/>
      <c r="H23" s="52" t="str">
        <f>IF(Kennzahlenbogen!H47="","",Kennzahlenbogen!H47)</f>
        <v/>
      </c>
      <c r="I23" s="54" t="str">
        <f t="shared" si="1"/>
        <v/>
      </c>
      <c r="J23" s="13" t="str">
        <f t="shared" si="2"/>
        <v>Kennzahl unvollständig</v>
      </c>
      <c r="K23" s="31"/>
      <c r="N23" s="51"/>
      <c r="O23" s="51"/>
      <c r="Q23" s="51">
        <v>1</v>
      </c>
    </row>
    <row r="24" spans="2:17" s="41" customFormat="1" ht="116.1" customHeight="1" x14ac:dyDescent="0.25">
      <c r="B24" s="4" t="s">
        <v>13</v>
      </c>
      <c r="C24" s="3"/>
      <c r="D24" s="199" t="s">
        <v>693</v>
      </c>
      <c r="E24" s="199"/>
      <c r="F24" s="5" t="s">
        <v>449</v>
      </c>
      <c r="G24" s="32"/>
      <c r="H24" s="52" t="str">
        <f>IF(Kennzahlenbogen!H48="","",Kennzahlenbogen!H48)</f>
        <v/>
      </c>
      <c r="I24" s="54" t="str">
        <f t="shared" ref="I24" si="3">IFERROR(IF(COUNT(G24,H24)=2,G24/H24,""),"---")</f>
        <v/>
      </c>
      <c r="J24" s="13" t="str">
        <f t="shared" ref="J24" si="4">IF(I24="","Kennzahl unvollständig",IF(OR(AND(ISNUMBER(N24),I24&gt;N24),AND(ISNUMBER(O24),I24&lt;O24)),"Sollvorgabe nicht erfüllt",IF(OR(AND(ISNUMBER(P24),ISNUMBER(I24),I24&lt;P24),AND(ISNUMBER(Q24),ISNUMBER(I24),I24&gt;Q24),AND(H24=0,G24&gt;0)),"Wert unplausibel","Anforderungen erfüllt")))</f>
        <v>Kennzahl unvollständig</v>
      </c>
      <c r="K24" s="31"/>
      <c r="O24" s="51">
        <v>0.6</v>
      </c>
      <c r="P24" s="1"/>
      <c r="Q24" s="51">
        <v>1</v>
      </c>
    </row>
    <row r="25" spans="2:17" ht="116.1" hidden="1" customHeight="1" x14ac:dyDescent="0.25"/>
    <row r="26" spans="2:17" s="41" customFormat="1" ht="116.1" hidden="1" customHeight="1" x14ac:dyDescent="0.25">
      <c r="B26" s="1"/>
      <c r="C26" s="1"/>
      <c r="D26" s="1"/>
      <c r="E26" s="1"/>
      <c r="F26" s="1"/>
      <c r="G26" s="1"/>
      <c r="H26" s="1"/>
      <c r="I26" s="1"/>
      <c r="J26" s="2"/>
      <c r="K26" s="1"/>
      <c r="M26" s="1"/>
      <c r="N26" s="1"/>
      <c r="O26" s="1"/>
      <c r="P26" s="1"/>
      <c r="Q26" s="1"/>
    </row>
    <row r="27" spans="2:17" s="41" customFormat="1" hidden="1" x14ac:dyDescent="0.25">
      <c r="B27" s="1"/>
      <c r="C27" s="1"/>
      <c r="D27" s="1"/>
      <c r="E27" s="1"/>
      <c r="F27" s="1"/>
      <c r="G27" s="1"/>
      <c r="H27" s="1"/>
      <c r="I27" s="1"/>
      <c r="J27" s="2"/>
      <c r="K27" s="1"/>
      <c r="M27" s="1"/>
      <c r="N27" s="1"/>
      <c r="O27" s="1"/>
      <c r="P27" s="1"/>
      <c r="Q27" s="1"/>
    </row>
    <row r="28" spans="2:17" s="41" customFormat="1" hidden="1" x14ac:dyDescent="0.25">
      <c r="B28" s="1"/>
      <c r="C28" s="1"/>
      <c r="D28" s="1"/>
      <c r="E28" s="1"/>
      <c r="F28" s="1"/>
      <c r="G28" s="1"/>
      <c r="H28" s="1"/>
      <c r="I28" s="1"/>
      <c r="J28" s="2"/>
      <c r="K28" s="1"/>
      <c r="M28" s="1"/>
      <c r="N28" s="1"/>
      <c r="O28" s="1"/>
      <c r="P28" s="1"/>
      <c r="Q28" s="1"/>
    </row>
  </sheetData>
  <sheetProtection algorithmName="SHA-512" hashValue="9xtsR0+YeeQpth79gAKeNz/xZHRQSYGp7OTZFzOSJsVZpeSdc2kf7IxxH41V4GlMrSfPTme2sADMj2et4rGanQ==" saltValue="LiYg10wq/friP7bzKghilw==" spinCount="100000" sheet="1" selectLockedCells="1"/>
  <mergeCells count="21">
    <mergeCell ref="D24:E24"/>
    <mergeCell ref="G10:I10"/>
    <mergeCell ref="B2:E2"/>
    <mergeCell ref="G2:I4"/>
    <mergeCell ref="D6:K6"/>
    <mergeCell ref="C9:E9"/>
    <mergeCell ref="F9:I9"/>
    <mergeCell ref="D16:E16"/>
    <mergeCell ref="G11:I11"/>
    <mergeCell ref="B12:B13"/>
    <mergeCell ref="G12:I12"/>
    <mergeCell ref="C13:E13"/>
    <mergeCell ref="F13:I13"/>
    <mergeCell ref="D15:E15"/>
    <mergeCell ref="D22:E22"/>
    <mergeCell ref="D23:E23"/>
    <mergeCell ref="D17:E17"/>
    <mergeCell ref="D19:E19"/>
    <mergeCell ref="D20:E20"/>
    <mergeCell ref="D21:E21"/>
    <mergeCell ref="D18:E18"/>
  </mergeCells>
  <phoneticPr fontId="18" type="noConversion"/>
  <conditionalFormatting sqref="D6:K6 K9 K13 G16:G24">
    <cfRule type="expression" dxfId="7" priority="11">
      <formula>D6=""</formula>
    </cfRule>
  </conditionalFormatting>
  <conditionalFormatting sqref="H17:H18">
    <cfRule type="expression" dxfId="6" priority="1">
      <formula>H17=""</formula>
    </cfRule>
  </conditionalFormatting>
  <conditionalFormatting sqref="J16:J24">
    <cfRule type="expression" dxfId="5" priority="7">
      <formula>(J16=$D$10)</formula>
    </cfRule>
    <cfRule type="expression" dxfId="4" priority="8">
      <formula>(J16=$E$10)</formula>
    </cfRule>
    <cfRule type="expression" dxfId="3" priority="9">
      <formula>(J16=$G$10)</formula>
    </cfRule>
    <cfRule type="expression" dxfId="2" priority="10">
      <formula>(J16=$F$10)</formula>
    </cfRule>
  </conditionalFormatting>
  <conditionalFormatting sqref="K11">
    <cfRule type="expression" dxfId="1" priority="3">
      <formula>K11=""</formula>
    </cfRule>
  </conditionalFormatting>
  <conditionalFormatting sqref="K16:K24">
    <cfRule type="expression" dxfId="0" priority="6">
      <formula>(K16="")</formula>
    </cfRule>
  </conditionalFormatting>
  <dataValidations count="1">
    <dataValidation type="decimal" allowBlank="1" showInputMessage="1" showErrorMessage="1" errorTitle="Ungültige Eingabe" error="Bitte tragen Sie eine Zahl ein!" sqref="H17:H18 G16:G24" xr:uid="{00000000-0002-0000-0100-000000000000}">
      <formula1>0</formula1>
      <formula2>999999</formula2>
    </dataValidation>
  </dataValidations>
  <pageMargins left="0.70866141732283472" right="0.70866141732283472" top="0.78740157480314965" bottom="0.78740157480314965" header="0.31496062992125984" footer="0.31496062992125984"/>
  <pageSetup paperSize="9" scale="74"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LV4"/>
  <sheetViews>
    <sheetView topLeftCell="JL1" zoomScaleNormal="100" workbookViewId="0">
      <selection activeCell="KB7" sqref="KB7"/>
    </sheetView>
  </sheetViews>
  <sheetFormatPr baseColWidth="10" defaultRowHeight="15" x14ac:dyDescent="0.25"/>
  <sheetData>
    <row r="1" spans="1:334" ht="69" customHeight="1" x14ac:dyDescent="0.25">
      <c r="A1" t="s">
        <v>227</v>
      </c>
      <c r="B1" s="73" t="s">
        <v>667</v>
      </c>
      <c r="C1" s="73" t="s">
        <v>137</v>
      </c>
      <c r="D1" s="73" t="s">
        <v>168</v>
      </c>
      <c r="E1" s="73" t="s">
        <v>0</v>
      </c>
      <c r="F1" s="73" t="s">
        <v>245</v>
      </c>
      <c r="G1" s="73" t="s">
        <v>668</v>
      </c>
      <c r="H1" s="74" t="s">
        <v>669</v>
      </c>
      <c r="I1" s="74" t="s">
        <v>670</v>
      </c>
      <c r="J1" s="74" t="s">
        <v>671</v>
      </c>
      <c r="K1" s="74" t="s">
        <v>246</v>
      </c>
      <c r="L1" s="74" t="s">
        <v>247</v>
      </c>
      <c r="M1" s="74" t="s">
        <v>248</v>
      </c>
      <c r="N1" s="74" t="s">
        <v>249</v>
      </c>
      <c r="O1" s="74" t="s">
        <v>250</v>
      </c>
      <c r="P1" s="74" t="s">
        <v>251</v>
      </c>
      <c r="Q1" s="74" t="s">
        <v>252</v>
      </c>
      <c r="R1" s="74" t="s">
        <v>253</v>
      </c>
      <c r="S1" s="74" t="s">
        <v>254</v>
      </c>
      <c r="T1" s="74" t="s">
        <v>255</v>
      </c>
      <c r="U1" s="74" t="s">
        <v>256</v>
      </c>
      <c r="V1" s="74" t="s">
        <v>257</v>
      </c>
      <c r="W1" s="74" t="s">
        <v>258</v>
      </c>
      <c r="X1" s="74" t="s">
        <v>259</v>
      </c>
      <c r="Y1" s="74" t="s">
        <v>260</v>
      </c>
      <c r="Z1" s="74" t="s">
        <v>261</v>
      </c>
      <c r="AA1" s="74" t="s">
        <v>262</v>
      </c>
      <c r="AB1" s="74" t="s">
        <v>263</v>
      </c>
      <c r="AC1" s="74" t="s">
        <v>264</v>
      </c>
      <c r="AD1" s="74" t="s">
        <v>265</v>
      </c>
      <c r="AE1" s="75" t="s">
        <v>266</v>
      </c>
      <c r="AF1" s="76" t="s">
        <v>267</v>
      </c>
      <c r="AG1" s="76" t="s">
        <v>268</v>
      </c>
      <c r="AH1" s="76" t="s">
        <v>269</v>
      </c>
      <c r="AI1" s="76" t="s">
        <v>270</v>
      </c>
      <c r="AJ1" s="75" t="s">
        <v>271</v>
      </c>
      <c r="AK1" s="76" t="s">
        <v>43</v>
      </c>
      <c r="AL1" s="76" t="s">
        <v>45</v>
      </c>
      <c r="AM1" s="76" t="s">
        <v>154</v>
      </c>
      <c r="AN1" s="76" t="s">
        <v>46</v>
      </c>
      <c r="AO1" s="76" t="s">
        <v>156</v>
      </c>
      <c r="AP1" s="76" t="s">
        <v>157</v>
      </c>
      <c r="AQ1" s="76" t="s">
        <v>160</v>
      </c>
      <c r="AR1" s="76" t="s">
        <v>173</v>
      </c>
      <c r="AS1" s="76" t="s">
        <v>47</v>
      </c>
      <c r="AT1" s="76" t="s">
        <v>48</v>
      </c>
      <c r="AU1" s="76" t="s">
        <v>49</v>
      </c>
      <c r="AV1" s="76" t="s">
        <v>50</v>
      </c>
      <c r="AW1" s="76" t="s">
        <v>51</v>
      </c>
      <c r="AX1" s="76" t="s">
        <v>52</v>
      </c>
      <c r="AY1" s="77" t="s">
        <v>53</v>
      </c>
      <c r="AZ1" s="78" t="s">
        <v>272</v>
      </c>
      <c r="BA1" s="76" t="s">
        <v>194</v>
      </c>
      <c r="BB1" s="76" t="s">
        <v>195</v>
      </c>
      <c r="BC1" s="79" t="s">
        <v>273</v>
      </c>
      <c r="BD1" s="79" t="s">
        <v>274</v>
      </c>
      <c r="BE1" s="79" t="s">
        <v>275</v>
      </c>
      <c r="BF1" s="79" t="s">
        <v>105</v>
      </c>
      <c r="BG1" s="79" t="s">
        <v>276</v>
      </c>
      <c r="BH1" s="79" t="s">
        <v>106</v>
      </c>
      <c r="BI1" s="79" t="s">
        <v>107</v>
      </c>
      <c r="BJ1" s="79" t="s">
        <v>277</v>
      </c>
      <c r="BK1" s="79" t="s">
        <v>278</v>
      </c>
      <c r="BL1" s="79" t="s">
        <v>109</v>
      </c>
      <c r="BM1" s="79" t="s">
        <v>110</v>
      </c>
      <c r="BN1" s="79" t="s">
        <v>192</v>
      </c>
      <c r="BO1" s="79" t="s">
        <v>111</v>
      </c>
      <c r="BP1" s="79" t="s">
        <v>279</v>
      </c>
      <c r="BQ1" s="79" t="s">
        <v>280</v>
      </c>
      <c r="BR1" s="79" t="s">
        <v>281</v>
      </c>
      <c r="BS1" s="79" t="s">
        <v>282</v>
      </c>
      <c r="BT1" s="79" t="s">
        <v>283</v>
      </c>
      <c r="BU1" s="79" t="s">
        <v>284</v>
      </c>
      <c r="BV1" s="79" t="s">
        <v>285</v>
      </c>
      <c r="BW1" s="79" t="s">
        <v>286</v>
      </c>
      <c r="BX1" s="79" t="s">
        <v>287</v>
      </c>
      <c r="BY1" s="79" t="s">
        <v>288</v>
      </c>
      <c r="BZ1" s="79" t="s">
        <v>289</v>
      </c>
      <c r="CA1" s="79" t="s">
        <v>290</v>
      </c>
      <c r="CB1" s="79" t="s">
        <v>291</v>
      </c>
      <c r="CC1" s="79" t="s">
        <v>292</v>
      </c>
      <c r="CD1" s="79" t="s">
        <v>162</v>
      </c>
      <c r="CE1" s="79" t="s">
        <v>163</v>
      </c>
      <c r="CF1" s="79" t="s">
        <v>123</v>
      </c>
      <c r="CG1" s="79" t="s">
        <v>196</v>
      </c>
      <c r="CH1" s="79" t="s">
        <v>124</v>
      </c>
      <c r="CI1" s="79" t="s">
        <v>125</v>
      </c>
      <c r="CJ1" s="79" t="s">
        <v>165</v>
      </c>
      <c r="CK1" s="79" t="s">
        <v>126</v>
      </c>
      <c r="CL1" s="79" t="s">
        <v>166</v>
      </c>
      <c r="CM1" s="79" t="s">
        <v>167</v>
      </c>
      <c r="CN1" s="79" t="s">
        <v>293</v>
      </c>
      <c r="CO1" s="79" t="s">
        <v>294</v>
      </c>
      <c r="CP1" s="79" t="s">
        <v>295</v>
      </c>
      <c r="CQ1" s="79" t="s">
        <v>296</v>
      </c>
      <c r="CR1" s="79" t="s">
        <v>297</v>
      </c>
      <c r="CS1" s="79" t="s">
        <v>298</v>
      </c>
      <c r="CT1" s="79" t="s">
        <v>299</v>
      </c>
      <c r="CU1" s="79" t="s">
        <v>300</v>
      </c>
      <c r="CV1" s="79" t="s">
        <v>301</v>
      </c>
      <c r="CW1" s="79" t="s">
        <v>302</v>
      </c>
      <c r="CX1" s="79" t="s">
        <v>303</v>
      </c>
      <c r="CY1" s="79" t="s">
        <v>304</v>
      </c>
      <c r="CZ1" s="79" t="s">
        <v>305</v>
      </c>
      <c r="DA1" s="79" t="s">
        <v>306</v>
      </c>
      <c r="DB1" s="79" t="s">
        <v>307</v>
      </c>
      <c r="DC1" s="79" t="s">
        <v>308</v>
      </c>
      <c r="DD1" s="79" t="s">
        <v>309</v>
      </c>
      <c r="DE1" s="79" t="s">
        <v>310</v>
      </c>
      <c r="DF1" s="79" t="s">
        <v>311</v>
      </c>
      <c r="DG1" s="79" t="s">
        <v>312</v>
      </c>
      <c r="DH1" s="79" t="s">
        <v>313</v>
      </c>
      <c r="DI1" s="79" t="s">
        <v>314</v>
      </c>
      <c r="DJ1" s="79" t="s">
        <v>315</v>
      </c>
      <c r="DK1" s="79" t="s">
        <v>316</v>
      </c>
      <c r="DL1" s="80" t="s">
        <v>437</v>
      </c>
      <c r="DM1" s="80" t="s">
        <v>317</v>
      </c>
      <c r="DN1" s="80" t="s">
        <v>318</v>
      </c>
      <c r="DO1" s="80" t="s">
        <v>319</v>
      </c>
      <c r="DP1" s="80" t="s">
        <v>320</v>
      </c>
      <c r="DQ1" s="80" t="s">
        <v>321</v>
      </c>
      <c r="DR1" s="80" t="s">
        <v>322</v>
      </c>
      <c r="DS1" s="80" t="s">
        <v>323</v>
      </c>
      <c r="DT1" s="80" t="s">
        <v>324</v>
      </c>
      <c r="DU1" s="80" t="s">
        <v>325</v>
      </c>
      <c r="DV1" s="80" t="s">
        <v>326</v>
      </c>
      <c r="DW1" s="80" t="s">
        <v>327</v>
      </c>
      <c r="DX1" s="80" t="s">
        <v>328</v>
      </c>
      <c r="DY1" s="80" t="s">
        <v>442</v>
      </c>
      <c r="DZ1" s="80" t="s">
        <v>329</v>
      </c>
      <c r="EA1" s="80" t="s">
        <v>444</v>
      </c>
      <c r="EB1" s="80" t="s">
        <v>330</v>
      </c>
      <c r="EC1" s="80" t="s">
        <v>445</v>
      </c>
      <c r="ED1" s="80" t="s">
        <v>331</v>
      </c>
      <c r="EE1" s="80" t="s">
        <v>332</v>
      </c>
      <c r="EF1" s="80" t="s">
        <v>333</v>
      </c>
      <c r="EG1" s="80" t="s">
        <v>334</v>
      </c>
      <c r="EH1" s="80" t="s">
        <v>335</v>
      </c>
      <c r="EI1" s="80" t="s">
        <v>336</v>
      </c>
      <c r="EJ1" s="80" t="s">
        <v>337</v>
      </c>
      <c r="EK1" s="80" t="s">
        <v>338</v>
      </c>
      <c r="EL1" s="80" t="s">
        <v>339</v>
      </c>
      <c r="EM1" s="80" t="s">
        <v>340</v>
      </c>
      <c r="EN1" s="80" t="s">
        <v>341</v>
      </c>
      <c r="EO1" s="80" t="s">
        <v>342</v>
      </c>
      <c r="EP1" s="80" t="s">
        <v>343</v>
      </c>
      <c r="EQ1" s="80" t="s">
        <v>344</v>
      </c>
      <c r="ER1" s="80" t="s">
        <v>345</v>
      </c>
      <c r="ES1" s="80" t="s">
        <v>346</v>
      </c>
      <c r="ET1" s="80" t="s">
        <v>347</v>
      </c>
      <c r="EU1" s="80" t="s">
        <v>348</v>
      </c>
      <c r="EV1" s="80" t="s">
        <v>349</v>
      </c>
      <c r="EW1" s="80" t="s">
        <v>350</v>
      </c>
      <c r="EX1" s="80" t="s">
        <v>351</v>
      </c>
      <c r="EY1" s="80" t="s">
        <v>352</v>
      </c>
      <c r="EZ1" s="80" t="s">
        <v>353</v>
      </c>
      <c r="FA1" s="80" t="s">
        <v>354</v>
      </c>
      <c r="FB1" s="80" t="s">
        <v>355</v>
      </c>
      <c r="FC1" s="80" t="s">
        <v>356</v>
      </c>
      <c r="FD1" s="80" t="s">
        <v>357</v>
      </c>
      <c r="FE1" s="80" t="s">
        <v>358</v>
      </c>
      <c r="FF1" s="80" t="s">
        <v>359</v>
      </c>
      <c r="FG1" s="80" t="s">
        <v>360</v>
      </c>
      <c r="FH1" s="80" t="s">
        <v>361</v>
      </c>
      <c r="FI1" s="80" t="s">
        <v>362</v>
      </c>
      <c r="FJ1" s="80" t="s">
        <v>363</v>
      </c>
      <c r="FK1" s="80" t="s">
        <v>364</v>
      </c>
      <c r="FL1" s="80" t="s">
        <v>365</v>
      </c>
      <c r="FM1" s="80" t="s">
        <v>366</v>
      </c>
      <c r="FN1" s="80" t="s">
        <v>367</v>
      </c>
      <c r="FO1" s="80" t="s">
        <v>368</v>
      </c>
      <c r="FP1" s="80" t="s">
        <v>369</v>
      </c>
      <c r="FQ1" s="80" t="s">
        <v>370</v>
      </c>
      <c r="FR1" s="80" t="s">
        <v>371</v>
      </c>
      <c r="FS1" s="80" t="s">
        <v>372</v>
      </c>
      <c r="FT1" s="80" t="s">
        <v>373</v>
      </c>
      <c r="FU1" s="80" t="s">
        <v>374</v>
      </c>
      <c r="FV1" s="80" t="s">
        <v>375</v>
      </c>
      <c r="FW1" s="80" t="s">
        <v>376</v>
      </c>
      <c r="FX1" s="80" t="s">
        <v>377</v>
      </c>
      <c r="FY1" s="80" t="s">
        <v>378</v>
      </c>
      <c r="FZ1" s="80" t="s">
        <v>379</v>
      </c>
      <c r="GA1" s="80" t="s">
        <v>380</v>
      </c>
      <c r="GB1" s="80" t="s">
        <v>381</v>
      </c>
      <c r="GC1" s="80" t="s">
        <v>382</v>
      </c>
      <c r="GD1" s="80" t="s">
        <v>383</v>
      </c>
      <c r="GE1" s="80" t="s">
        <v>384</v>
      </c>
      <c r="GF1" s="80" t="s">
        <v>385</v>
      </c>
      <c r="GG1" s="80" t="s">
        <v>386</v>
      </c>
      <c r="GH1" s="80" t="s">
        <v>387</v>
      </c>
      <c r="GI1" s="80" t="s">
        <v>388</v>
      </c>
      <c r="GJ1" s="80" t="s">
        <v>389</v>
      </c>
      <c r="GK1" s="80" t="s">
        <v>390</v>
      </c>
      <c r="GL1" s="80" t="s">
        <v>391</v>
      </c>
      <c r="GM1" s="80" t="s">
        <v>392</v>
      </c>
      <c r="GN1" s="80" t="s">
        <v>393</v>
      </c>
      <c r="GO1" s="80" t="s">
        <v>394</v>
      </c>
      <c r="GP1" s="80" t="s">
        <v>395</v>
      </c>
      <c r="GQ1" s="80" t="s">
        <v>396</v>
      </c>
      <c r="GR1" s="80" t="s">
        <v>397</v>
      </c>
      <c r="GS1" s="80" t="s">
        <v>398</v>
      </c>
      <c r="GT1" s="80" t="s">
        <v>399</v>
      </c>
      <c r="GU1" s="80" t="s">
        <v>400</v>
      </c>
      <c r="GV1" s="80" t="s">
        <v>401</v>
      </c>
      <c r="GW1" s="80" t="s">
        <v>402</v>
      </c>
      <c r="GX1" s="80" t="s">
        <v>403</v>
      </c>
      <c r="GY1" s="80" t="s">
        <v>404</v>
      </c>
      <c r="GZ1" s="80" t="s">
        <v>405</v>
      </c>
      <c r="HA1" s="80" t="s">
        <v>406</v>
      </c>
      <c r="HB1" s="80" t="s">
        <v>407</v>
      </c>
      <c r="HC1" s="80" t="s">
        <v>408</v>
      </c>
      <c r="HD1" s="80" t="s">
        <v>409</v>
      </c>
      <c r="HE1" s="80" t="s">
        <v>410</v>
      </c>
      <c r="HF1" s="80" t="s">
        <v>411</v>
      </c>
      <c r="HG1" s="80" t="s">
        <v>412</v>
      </c>
      <c r="HH1" s="80" t="s">
        <v>413</v>
      </c>
      <c r="HI1" s="80" t="s">
        <v>414</v>
      </c>
      <c r="HJ1" s="80" t="s">
        <v>415</v>
      </c>
      <c r="HK1" s="80" t="s">
        <v>416</v>
      </c>
      <c r="HL1" s="80" t="s">
        <v>417</v>
      </c>
      <c r="HM1" s="80" t="s">
        <v>418</v>
      </c>
      <c r="HN1" s="80" t="s">
        <v>419</v>
      </c>
      <c r="HO1" s="80" t="s">
        <v>420</v>
      </c>
      <c r="HP1" s="80" t="s">
        <v>421</v>
      </c>
      <c r="HQ1" s="80" t="s">
        <v>422</v>
      </c>
      <c r="HR1" s="80" t="s">
        <v>423</v>
      </c>
      <c r="HS1" s="80" t="s">
        <v>424</v>
      </c>
      <c r="HT1" s="80" t="s">
        <v>425</v>
      </c>
      <c r="HU1" s="80" t="s">
        <v>426</v>
      </c>
      <c r="HV1" s="80" t="s">
        <v>427</v>
      </c>
      <c r="HW1" s="80" t="s">
        <v>428</v>
      </c>
      <c r="HX1" s="80" t="s">
        <v>429</v>
      </c>
      <c r="HY1" s="80" t="s">
        <v>430</v>
      </c>
      <c r="HZ1" s="80" t="s">
        <v>431</v>
      </c>
      <c r="IA1" s="80" t="s">
        <v>432</v>
      </c>
      <c r="IB1" s="80" t="s">
        <v>433</v>
      </c>
      <c r="IC1" s="80" t="s">
        <v>434</v>
      </c>
      <c r="ID1" s="80" t="s">
        <v>435</v>
      </c>
      <c r="IE1" s="80" t="s">
        <v>436</v>
      </c>
      <c r="IF1" s="79" t="s">
        <v>446</v>
      </c>
      <c r="IG1" s="79" t="s">
        <v>447</v>
      </c>
      <c r="IH1" s="79" t="s">
        <v>448</v>
      </c>
      <c r="II1" s="80" t="s">
        <v>451</v>
      </c>
      <c r="IJ1" s="80" t="s">
        <v>452</v>
      </c>
      <c r="IK1" s="80" t="s">
        <v>453</v>
      </c>
      <c r="IL1" s="80" t="s">
        <v>464</v>
      </c>
      <c r="IM1" s="80" t="s">
        <v>465</v>
      </c>
      <c r="IN1" s="80" t="s">
        <v>466</v>
      </c>
      <c r="IO1" s="80" t="s">
        <v>467</v>
      </c>
      <c r="IP1" s="80" t="s">
        <v>468</v>
      </c>
      <c r="IQ1" s="80" t="s">
        <v>469</v>
      </c>
      <c r="IR1" s="80" t="s">
        <v>470</v>
      </c>
      <c r="IS1" s="80" t="s">
        <v>471</v>
      </c>
      <c r="IT1" s="80" t="s">
        <v>485</v>
      </c>
      <c r="IU1" s="80" t="s">
        <v>488</v>
      </c>
      <c r="IV1" s="80" t="s">
        <v>487</v>
      </c>
      <c r="IW1" s="80" t="s">
        <v>491</v>
      </c>
      <c r="IX1" s="80" t="s">
        <v>498</v>
      </c>
      <c r="IY1" s="80" t="s">
        <v>498</v>
      </c>
      <c r="IZ1" s="80" t="s">
        <v>498</v>
      </c>
      <c r="JA1" s="80" t="s">
        <v>499</v>
      </c>
      <c r="JB1" s="80" t="s">
        <v>499</v>
      </c>
      <c r="JC1" s="80" t="s">
        <v>499</v>
      </c>
      <c r="JD1" s="80" t="s">
        <v>500</v>
      </c>
      <c r="JE1" s="80" t="s">
        <v>500</v>
      </c>
      <c r="JF1" s="80" t="s">
        <v>500</v>
      </c>
      <c r="JG1" s="80" t="s">
        <v>517</v>
      </c>
      <c r="JH1" s="80" t="s">
        <v>517</v>
      </c>
      <c r="JI1" s="80" t="s">
        <v>517</v>
      </c>
      <c r="JJ1" s="80" t="s">
        <v>519</v>
      </c>
      <c r="JK1" s="80" t="s">
        <v>519</v>
      </c>
      <c r="JL1" s="80" t="s">
        <v>519</v>
      </c>
      <c r="JM1" s="80" t="s">
        <v>504</v>
      </c>
      <c r="JN1" s="80" t="s">
        <v>504</v>
      </c>
      <c r="JO1" s="80" t="s">
        <v>504</v>
      </c>
      <c r="JP1" s="80" t="s">
        <v>505</v>
      </c>
      <c r="JQ1" s="80" t="s">
        <v>505</v>
      </c>
      <c r="JR1" s="80" t="s">
        <v>505</v>
      </c>
      <c r="JS1" s="80" t="s">
        <v>506</v>
      </c>
      <c r="JT1" s="80" t="s">
        <v>506</v>
      </c>
      <c r="JU1" s="80" t="s">
        <v>506</v>
      </c>
      <c r="JV1" s="80" t="s">
        <v>507</v>
      </c>
      <c r="JW1" s="80" t="s">
        <v>507</v>
      </c>
      <c r="JX1" s="80" t="s">
        <v>507</v>
      </c>
      <c r="JY1" s="80" t="s">
        <v>508</v>
      </c>
      <c r="JZ1" s="80" t="s">
        <v>508</v>
      </c>
      <c r="KA1" s="80" t="s">
        <v>508</v>
      </c>
      <c r="KB1" s="80" t="s">
        <v>509</v>
      </c>
      <c r="KC1" s="80" t="s">
        <v>509</v>
      </c>
      <c r="KD1" s="80" t="s">
        <v>509</v>
      </c>
      <c r="KE1" s="80" t="s">
        <v>112</v>
      </c>
      <c r="KF1" s="80" t="s">
        <v>112</v>
      </c>
      <c r="KG1" s="80" t="s">
        <v>112</v>
      </c>
      <c r="KH1" s="80" t="s">
        <v>511</v>
      </c>
      <c r="KI1" s="80" t="s">
        <v>511</v>
      </c>
      <c r="KJ1" s="80" t="s">
        <v>511</v>
      </c>
      <c r="KK1" s="80" t="s">
        <v>513</v>
      </c>
      <c r="KL1" s="80" t="s">
        <v>515</v>
      </c>
      <c r="KM1" s="80" t="s">
        <v>522</v>
      </c>
      <c r="KN1" s="80" t="s">
        <v>522</v>
      </c>
      <c r="KO1" s="80" t="s">
        <v>522</v>
      </c>
      <c r="KP1" s="80" t="s">
        <v>523</v>
      </c>
      <c r="KQ1" s="80" t="s">
        <v>523</v>
      </c>
      <c r="KR1" s="80" t="s">
        <v>523</v>
      </c>
      <c r="KS1" s="80" t="s">
        <v>524</v>
      </c>
      <c r="KT1" s="80" t="s">
        <v>524</v>
      </c>
      <c r="KU1" s="80" t="s">
        <v>524</v>
      </c>
      <c r="KV1" s="80" t="s">
        <v>525</v>
      </c>
      <c r="KW1" s="80" t="s">
        <v>525</v>
      </c>
      <c r="KX1" s="80" t="s">
        <v>525</v>
      </c>
      <c r="KY1" s="80" t="s">
        <v>526</v>
      </c>
      <c r="KZ1" s="80" t="s">
        <v>526</v>
      </c>
      <c r="LA1" s="80" t="s">
        <v>526</v>
      </c>
      <c r="LB1" s="80" t="s">
        <v>527</v>
      </c>
      <c r="LC1" s="80" t="s">
        <v>527</v>
      </c>
      <c r="LD1" s="80" t="s">
        <v>527</v>
      </c>
      <c r="LE1" s="80" t="s">
        <v>528</v>
      </c>
      <c r="LF1" s="80" t="s">
        <v>528</v>
      </c>
      <c r="LG1" s="80" t="s">
        <v>528</v>
      </c>
      <c r="LH1" s="80" t="s">
        <v>530</v>
      </c>
      <c r="LI1" s="80" t="s">
        <v>532</v>
      </c>
      <c r="LJ1" s="80" t="s">
        <v>533</v>
      </c>
      <c r="LK1" s="80" t="s">
        <v>534</v>
      </c>
      <c r="LL1" s="80" t="s">
        <v>535</v>
      </c>
      <c r="LM1" s="80" t="s">
        <v>536</v>
      </c>
      <c r="LN1" s="80" t="s">
        <v>537</v>
      </c>
      <c r="LO1" s="80" t="s">
        <v>538</v>
      </c>
      <c r="LP1" s="80" t="s">
        <v>539</v>
      </c>
      <c r="LQ1" s="80" t="s">
        <v>540</v>
      </c>
      <c r="LR1" s="80" t="s">
        <v>546</v>
      </c>
      <c r="LS1" s="80" t="s">
        <v>547</v>
      </c>
      <c r="LT1" s="80" t="s">
        <v>548</v>
      </c>
      <c r="LU1" s="80" t="s">
        <v>567</v>
      </c>
      <c r="LV1" s="80" t="s">
        <v>552</v>
      </c>
    </row>
    <row r="2" spans="1:334" ht="15" customHeight="1" x14ac:dyDescent="0.25">
      <c r="A2" t="str">
        <f>Kennzahlenbogen!L3</f>
        <v>P1 (240108)</v>
      </c>
      <c r="B2" t="str">
        <f>IF(Kennzahlenbogen!D9="","",Kennzahlenbogen!D9)</f>
        <v/>
      </c>
      <c r="C2" t="str">
        <f>IF(Kennzahlenbogen!J12="","",Kennzahlenbogen!J12)</f>
        <v/>
      </c>
      <c r="D2" t="str">
        <f>IF(Kennzahlenbogen!J14="","",Kennzahlenbogen!J14)</f>
        <v/>
      </c>
      <c r="E2" t="str">
        <f>IF(Kennzahlenbogen!J16="","",Kennzahlenbogen!J16)</f>
        <v/>
      </c>
      <c r="F2" t="str">
        <f>IF(Kennzahlenbogen!H19="","",Kennzahlenbogen!H19)</f>
        <v/>
      </c>
      <c r="G2" t="str">
        <f>IF(Kennzahlenbogen!H20="","",Kennzahlenbogen!H20)</f>
        <v/>
      </c>
      <c r="H2" t="str">
        <f>IF(Kennzahlenbogen!H21="","",Kennzahlenbogen!H21)</f>
        <v/>
      </c>
      <c r="I2" t="str">
        <f>IF(Kennzahlenbogen!H22="","",Kennzahlenbogen!H22)</f>
        <v/>
      </c>
      <c r="J2" t="str">
        <f>IF(Kennzahlenbogen!H23="","",Kennzahlenbogen!H23)</f>
        <v/>
      </c>
      <c r="K2" t="str">
        <f>IF(Kennzahlenbogen!E25="","",Kennzahlenbogen!E25)</f>
        <v/>
      </c>
      <c r="L2" t="str">
        <f>IF(Kennzahlenbogen!H25="","",Kennzahlenbogen!H25)</f>
        <v/>
      </c>
      <c r="M2" t="str">
        <f>IF(Kennzahlenbogen!E26="","",Kennzahlenbogen!E26)</f>
        <v/>
      </c>
      <c r="N2" t="str">
        <f>IF(Kennzahlenbogen!H26="","",Kennzahlenbogen!H26)</f>
        <v/>
      </c>
      <c r="O2" t="str">
        <f>IF(Kennzahlenbogen!E27="","",Kennzahlenbogen!E27)</f>
        <v/>
      </c>
      <c r="P2" t="str">
        <f>IF(Kennzahlenbogen!H27="","",Kennzahlenbogen!H27)</f>
        <v/>
      </c>
      <c r="Q2" t="str">
        <f>IF(Kennzahlenbogen!E28="","",Kennzahlenbogen!E28)</f>
        <v/>
      </c>
      <c r="R2" t="str">
        <f>IF(Kennzahlenbogen!H28="","",Kennzahlenbogen!H28)</f>
        <v/>
      </c>
      <c r="S2" t="str">
        <f>IF(Kennzahlenbogen!E29="","",Kennzahlenbogen!E29)</f>
        <v/>
      </c>
      <c r="T2" t="str">
        <f>IF(Kennzahlenbogen!H29="","",Kennzahlenbogen!H29)</f>
        <v/>
      </c>
      <c r="U2" t="str">
        <f>IF(Kennzahlenbogen!E30="","",Kennzahlenbogen!E30)</f>
        <v/>
      </c>
      <c r="V2" t="str">
        <f>IF(Kennzahlenbogen!H30="","",Kennzahlenbogen!H30)</f>
        <v/>
      </c>
      <c r="W2" t="str">
        <f>IF(Kennzahlenbogen!E31="","",Kennzahlenbogen!E31)</f>
        <v/>
      </c>
      <c r="X2" t="str">
        <f>IF(Kennzahlenbogen!H31="","",Kennzahlenbogen!H31)</f>
        <v/>
      </c>
      <c r="Y2" t="str">
        <f>IF(Kennzahlenbogen!E32="","",Kennzahlenbogen!E32)</f>
        <v/>
      </c>
      <c r="Z2" t="str">
        <f>IF(Kennzahlenbogen!H32="","",Kennzahlenbogen!H32)</f>
        <v/>
      </c>
      <c r="AA2" t="str">
        <f>IF(Kennzahlenbogen!E33="","",Kennzahlenbogen!E33)</f>
        <v/>
      </c>
      <c r="AB2" t="str">
        <f>IF(Kennzahlenbogen!H33="","",Kennzahlenbogen!H33)</f>
        <v/>
      </c>
      <c r="AC2" t="str">
        <f>IF(Kennzahlenbogen!E34="","",Kennzahlenbogen!E34)</f>
        <v/>
      </c>
      <c r="AD2" t="str">
        <f>IF(Kennzahlenbogen!H34="","",Kennzahlenbogen!H34)</f>
        <v/>
      </c>
      <c r="AE2" t="str">
        <f>IF(Kennzahlenbogen!H36="","",Kennzahlenbogen!H36)</f>
        <v/>
      </c>
      <c r="AF2" t="str">
        <f>IF(Kennzahlenbogen!H37="","",Kennzahlenbogen!H37)</f>
        <v/>
      </c>
      <c r="AG2" t="str">
        <f>IF(Kennzahlenbogen!H38="","",Kennzahlenbogen!H38)</f>
        <v/>
      </c>
      <c r="AH2" t="str">
        <f>IF(Kennzahlenbogen!H39="","",Kennzahlenbogen!H39)</f>
        <v/>
      </c>
      <c r="AI2" t="str">
        <f>IF(Kennzahlenbogen!H40="","",Kennzahlenbogen!H40)</f>
        <v/>
      </c>
      <c r="AJ2" t="str">
        <f>IF(Kennzahlenbogen!H41="","",Kennzahlenbogen!H41)</f>
        <v/>
      </c>
      <c r="AK2" t="str">
        <f>IF(Kennzahlenbogen!H43="","",Kennzahlenbogen!H43)</f>
        <v/>
      </c>
      <c r="AL2" t="str">
        <f>IF(Kennzahlenbogen!H44="","",Kennzahlenbogen!H44)</f>
        <v/>
      </c>
      <c r="AM2" t="str">
        <f>IF(Kennzahlenbogen!H45="","",Kennzahlenbogen!H45)</f>
        <v/>
      </c>
      <c r="AN2" t="str">
        <f>IF(Kennzahlenbogen!H46="","",Kennzahlenbogen!H46)</f>
        <v/>
      </c>
      <c r="AO2" t="str">
        <f>IF(Kennzahlenbogen!H47="","",Kennzahlenbogen!H47)</f>
        <v/>
      </c>
      <c r="AP2" t="str">
        <f>IF(Kennzahlenbogen!H48="","",Kennzahlenbogen!H48)</f>
        <v/>
      </c>
      <c r="AQ2" t="str">
        <f>IF(Kennzahlenbogen!H49="","",Kennzahlenbogen!H49)</f>
        <v/>
      </c>
      <c r="AR2" t="str">
        <f>IF(Kennzahlenbogen!H50="","",Kennzahlenbogen!H50)</f>
        <v/>
      </c>
      <c r="AS2" t="str">
        <f>IF(Kennzahlenbogen!H52="","",Kennzahlenbogen!H52)</f>
        <v/>
      </c>
      <c r="AT2" t="str">
        <f>IF(Kennzahlenbogen!H54="","",Kennzahlenbogen!H54)</f>
        <v/>
      </c>
      <c r="AU2" t="str">
        <f>IF(Kennzahlenbogen!H55="","",Kennzahlenbogen!H55)</f>
        <v/>
      </c>
      <c r="AV2" t="str">
        <f>IF(Kennzahlenbogen!H56="","",Kennzahlenbogen!H56)</f>
        <v/>
      </c>
      <c r="AW2" t="str">
        <f>IF(Kennzahlenbogen!H57="","",Kennzahlenbogen!H57)</f>
        <v/>
      </c>
      <c r="AX2" t="str">
        <f>IF(Kennzahlenbogen!H58="","",Kennzahlenbogen!H58)</f>
        <v/>
      </c>
      <c r="AY2" t="str">
        <f>IF(Kennzahlenbogen!H59="","",Kennzahlenbogen!H59)</f>
        <v/>
      </c>
      <c r="AZ2" s="81">
        <f>SUM(DO2:DR2)</f>
        <v>0</v>
      </c>
      <c r="BA2" s="81">
        <f>SUM(DS2:DW2)</f>
        <v>0</v>
      </c>
      <c r="BB2" t="str">
        <f>IF(Kennzahlenbogen!H67="","",Kennzahlenbogen!H67)</f>
        <v/>
      </c>
      <c r="BC2" s="81">
        <f>SUM(DX2:DY2)</f>
        <v>0</v>
      </c>
      <c r="BD2" s="81">
        <f>SUM(DZ2:EA2)</f>
        <v>0</v>
      </c>
      <c r="BE2" s="81">
        <f>SUM(EB2:EC2)</f>
        <v>0</v>
      </c>
      <c r="BF2" s="81">
        <f>SUM(ED2:EG2)</f>
        <v>0</v>
      </c>
      <c r="BG2" s="81">
        <f>SUM(ED2:EE2)</f>
        <v>0</v>
      </c>
      <c r="BH2" s="81">
        <f>SUM(EH2:EI2)</f>
        <v>0</v>
      </c>
      <c r="BI2" s="81">
        <f>SUM(EJ2:EK2)</f>
        <v>0</v>
      </c>
      <c r="BJ2" s="81">
        <f>SUM(EN2:EO2)</f>
        <v>0</v>
      </c>
      <c r="BK2" s="81">
        <f>SUM(EP2:EQ2)</f>
        <v>0</v>
      </c>
      <c r="BL2" s="81">
        <f>SUM(EV2:EW2)</f>
        <v>0</v>
      </c>
      <c r="BM2" s="81">
        <f>SUM(EX2:EY2)</f>
        <v>0</v>
      </c>
      <c r="BN2" s="81">
        <f>SUM(EZ2:FA2)</f>
        <v>0</v>
      </c>
      <c r="BO2" s="81">
        <f>SUM(FB2:FC2)</f>
        <v>0</v>
      </c>
      <c r="BP2" s="81">
        <f>SUM(FF2,FI2)</f>
        <v>0</v>
      </c>
      <c r="BQ2" s="81">
        <f>SUM(FD2,FG2)</f>
        <v>0</v>
      </c>
      <c r="BR2" s="81">
        <f>SUM(FE2,FH2)</f>
        <v>0</v>
      </c>
      <c r="BS2" t="str">
        <f>IF(Kennzahlenbogen!H93="","",Kennzahlenbogen!H93)</f>
        <v/>
      </c>
      <c r="BT2" s="81">
        <f>SUM(FJ2:FO2)</f>
        <v>0</v>
      </c>
      <c r="BU2" s="81">
        <f>SUM(FP2:FU2)</f>
        <v>0</v>
      </c>
      <c r="BV2" s="81">
        <f>SUM(FV2:GA2)</f>
        <v>0</v>
      </c>
      <c r="BW2" s="81">
        <f>SUM(GB2:GG2)</f>
        <v>0</v>
      </c>
      <c r="BX2" s="81">
        <f>SUM(GH2:GM2)</f>
        <v>0</v>
      </c>
      <c r="BY2" s="81">
        <f>SUM(GN2:GS2)</f>
        <v>0</v>
      </c>
      <c r="BZ2" s="81">
        <f>SUM(GT2:GY2)</f>
        <v>0</v>
      </c>
      <c r="CA2" s="81">
        <f>SUM(GZ2:HE2)</f>
        <v>0</v>
      </c>
      <c r="CB2" s="81">
        <f>SUM(HF2:HK2)</f>
        <v>0</v>
      </c>
      <c r="CC2" s="81">
        <f>SUM(HL2:HQ2)</f>
        <v>0</v>
      </c>
      <c r="CD2" s="81">
        <f>SUM(HR2:HU2)</f>
        <v>0</v>
      </c>
      <c r="CE2" s="81">
        <f>SUM(HV2:HW2)</f>
        <v>0</v>
      </c>
      <c r="CF2" s="81">
        <f>SUM(HX2:HY2)</f>
        <v>0</v>
      </c>
      <c r="CG2" s="81">
        <f>SUM(HZ2:IA2)</f>
        <v>0</v>
      </c>
      <c r="CH2" t="str">
        <f>IF(Kennzahlenbogen!H155="","",Kennzahlenbogen!H155)</f>
        <v/>
      </c>
      <c r="CI2" t="str">
        <f>IF(Kennzahlenbogen!H156="","",Kennzahlenbogen!H156)</f>
        <v/>
      </c>
      <c r="CJ2" t="str">
        <f>IF(Kennzahlenbogen!H157="","",Kennzahlenbogen!H157)</f>
        <v/>
      </c>
      <c r="CK2" s="81">
        <f>SUM(IB2:IC2)</f>
        <v>0</v>
      </c>
      <c r="CL2" t="str">
        <f>IF(Kennzahlenbogen!H159="","",Kennzahlenbogen!H159)</f>
        <v/>
      </c>
      <c r="CM2" s="81">
        <f>SUM(ID2:IE2)</f>
        <v>0</v>
      </c>
      <c r="CN2" t="str">
        <f>IF(Qualitätsindikatoren!G16="","",Qualitätsindikatoren!G16)</f>
        <v/>
      </c>
      <c r="CO2" t="str">
        <f>IF(Qualitätsindikatoren!H16="","",Qualitätsindikatoren!H16)</f>
        <v/>
      </c>
      <c r="CP2" t="str">
        <f>IF(Qualitätsindikatoren!I16="","",Qualitätsindikatoren!I16)</f>
        <v/>
      </c>
      <c r="CQ2" t="str">
        <f>IF(Qualitätsindikatoren!G17="","",Qualitätsindikatoren!G17)</f>
        <v/>
      </c>
      <c r="CR2" t="str">
        <f>IF(Qualitätsindikatoren!H17="","",Qualitätsindikatoren!H17)</f>
        <v/>
      </c>
      <c r="CS2" t="str">
        <f>IF(Qualitätsindikatoren!I17="","",Qualitätsindikatoren!I17)</f>
        <v/>
      </c>
      <c r="CT2" t="str">
        <f>IF(Qualitätsindikatoren!G18="","",Qualitätsindikatoren!G18)</f>
        <v/>
      </c>
      <c r="CU2" t="str">
        <f>IF(Qualitätsindikatoren!H18="","",Qualitätsindikatoren!H18)</f>
        <v/>
      </c>
      <c r="CV2" t="str">
        <f>IF(Qualitätsindikatoren!I18="","",Qualitätsindikatoren!I18)</f>
        <v/>
      </c>
      <c r="CW2" t="str">
        <f>IF(Qualitätsindikatoren!G19="","",Qualitätsindikatoren!G19)</f>
        <v/>
      </c>
      <c r="CX2" t="str">
        <f>IF(Qualitätsindikatoren!H19="","",Qualitätsindikatoren!H19)</f>
        <v/>
      </c>
      <c r="CY2" t="str">
        <f>IF(Qualitätsindikatoren!I19="","",Qualitätsindikatoren!I19)</f>
        <v/>
      </c>
      <c r="CZ2" t="str">
        <f>IF(Qualitätsindikatoren!G20="","",Qualitätsindikatoren!G20)</f>
        <v/>
      </c>
      <c r="DA2" t="str">
        <f>IF(Qualitätsindikatoren!H20="","",Qualitätsindikatoren!H20)</f>
        <v/>
      </c>
      <c r="DB2" t="str">
        <f>IF(Qualitätsindikatoren!I20="","",Qualitätsindikatoren!I20)</f>
        <v/>
      </c>
      <c r="DC2" t="str">
        <f>IF(Qualitätsindikatoren!G21="","",Qualitätsindikatoren!G21)</f>
        <v/>
      </c>
      <c r="DD2" t="str">
        <f>IF(Qualitätsindikatoren!H21="","",Qualitätsindikatoren!H21)</f>
        <v/>
      </c>
      <c r="DE2" t="str">
        <f>IF(Qualitätsindikatoren!I21="","",Qualitätsindikatoren!I21)</f>
        <v/>
      </c>
      <c r="DF2" t="str">
        <f>IF(Qualitätsindikatoren!G22="","",Qualitätsindikatoren!G22)</f>
        <v/>
      </c>
      <c r="DG2" t="str">
        <f>IF(Qualitätsindikatoren!H22="","",Qualitätsindikatoren!H22)</f>
        <v/>
      </c>
      <c r="DH2" t="str">
        <f>IF(Qualitätsindikatoren!I22="","",Qualitätsindikatoren!I22)</f>
        <v/>
      </c>
      <c r="DI2" t="str">
        <f>IF(Qualitätsindikatoren!G23="","",Qualitätsindikatoren!G23)</f>
        <v/>
      </c>
      <c r="DJ2" t="str">
        <f>IF(Qualitätsindikatoren!H23="","",Qualitätsindikatoren!H23)</f>
        <v/>
      </c>
      <c r="DK2" t="str">
        <f>IF(Qualitätsindikatoren!I23="","",Qualitätsindikatoren!I23)</f>
        <v/>
      </c>
      <c r="DL2" t="str">
        <f>IF(Qualitätsindikatoren!K13="","",Qualitätsindikatoren!K13)</f>
        <v/>
      </c>
      <c r="DM2" t="str">
        <f>IF(Kennzahlenbogen!D7="","",Kennzahlenbogen!D7)</f>
        <v/>
      </c>
      <c r="DN2" t="str">
        <f>IF(Kennzahlenbogen!H42="","",Kennzahlenbogen!H42)</f>
        <v/>
      </c>
      <c r="DO2" t="str">
        <f>IF(Kennzahlenbogen!H61="","",Kennzahlenbogen!H61)</f>
        <v/>
      </c>
      <c r="DP2" t="str">
        <f>IF(Kennzahlenbogen!H62="","",Kennzahlenbogen!H62)</f>
        <v/>
      </c>
      <c r="DQ2" t="str">
        <f>IF(Kennzahlenbogen!I61="","",Kennzahlenbogen!I61)</f>
        <v/>
      </c>
      <c r="DR2" t="str">
        <f>IF(Kennzahlenbogen!I62="","",Kennzahlenbogen!I62)</f>
        <v/>
      </c>
      <c r="DS2" t="str">
        <f>IF(Kennzahlenbogen!H64="","",Kennzahlenbogen!H64)</f>
        <v/>
      </c>
      <c r="DT2" t="str">
        <f>IF(Kennzahlenbogen!H65="","",Kennzahlenbogen!H65)</f>
        <v/>
      </c>
      <c r="DU2" t="str">
        <f>IF(Kennzahlenbogen!H66="","",Kennzahlenbogen!H66)</f>
        <v/>
      </c>
      <c r="DV2" t="str">
        <f>IF(Kennzahlenbogen!I65="","",Kennzahlenbogen!I65)</f>
        <v/>
      </c>
      <c r="DW2" t="str">
        <f>IF(Kennzahlenbogen!I66="","",Kennzahlenbogen!I66)</f>
        <v/>
      </c>
      <c r="DX2" t="str">
        <f>IF(Kennzahlenbogen!H68="","",Kennzahlenbogen!H68)</f>
        <v/>
      </c>
      <c r="DY2" t="s">
        <v>443</v>
      </c>
      <c r="DZ2" t="str">
        <f>IF(Kennzahlenbogen!H69="","",Kennzahlenbogen!H69)</f>
        <v/>
      </c>
      <c r="EA2" t="s">
        <v>443</v>
      </c>
      <c r="EB2" t="str">
        <f>IF(Kennzahlenbogen!H70="","",Kennzahlenbogen!H70)</f>
        <v/>
      </c>
      <c r="EC2" t="s">
        <v>443</v>
      </c>
      <c r="ED2" t="str">
        <f>IF(Kennzahlenbogen!H71="","",Kennzahlenbogen!H71)</f>
        <v/>
      </c>
      <c r="EE2" t="str">
        <f>IF(Kennzahlenbogen!H72="","",Kennzahlenbogen!H72)</f>
        <v/>
      </c>
      <c r="EF2" t="str">
        <f>IF(Kennzahlenbogen!I71="","",Kennzahlenbogen!I71)</f>
        <v/>
      </c>
      <c r="EG2" t="str">
        <f>IF(Kennzahlenbogen!I72="","",Kennzahlenbogen!I72)</f>
        <v/>
      </c>
      <c r="EH2" t="str">
        <f>IF(Kennzahlenbogen!I73="","",Kennzahlenbogen!I73)</f>
        <v/>
      </c>
      <c r="EI2" t="str">
        <f>IF(Kennzahlenbogen!I74="","",Kennzahlenbogen!I74)</f>
        <v/>
      </c>
      <c r="EJ2" t="str">
        <f>IF(Kennzahlenbogen!I75="","",Kennzahlenbogen!I75)</f>
        <v/>
      </c>
      <c r="EK2" t="str">
        <f>IF(Kennzahlenbogen!I76="","",Kennzahlenbogen!I76)</f>
        <v/>
      </c>
      <c r="EL2" t="str">
        <f>IF(Kennzahlenbogen!H77="","",Kennzahlenbogen!H77)</f>
        <v/>
      </c>
      <c r="EM2" t="str">
        <f>IF(Kennzahlenbogen!I77="","",Kennzahlenbogen!I77)</f>
        <v/>
      </c>
      <c r="EN2" t="str">
        <f>IF(Kennzahlenbogen!H78="","",Kennzahlenbogen!H78)</f>
        <v/>
      </c>
      <c r="EO2" t="str">
        <f>IF(Kennzahlenbogen!I78="","",Kennzahlenbogen!I78)</f>
        <v/>
      </c>
      <c r="EP2" t="str">
        <f>IF(Kennzahlenbogen!H79="","",Kennzahlenbogen!H79)</f>
        <v/>
      </c>
      <c r="EQ2" t="str">
        <f>IF(Kennzahlenbogen!I79="","",Kennzahlenbogen!I79)</f>
        <v/>
      </c>
      <c r="ER2" t="str">
        <f>IF(Kennzahlenbogen!H84="","",Kennzahlenbogen!H84)</f>
        <v/>
      </c>
      <c r="ES2" t="str">
        <f>IF(Kennzahlenbogen!I84="","",Kennzahlenbogen!I84)</f>
        <v/>
      </c>
      <c r="ET2" t="str">
        <f>IF(Kennzahlenbogen!H85="","",Kennzahlenbogen!H85)</f>
        <v/>
      </c>
      <c r="EU2" t="str">
        <f>IF(Kennzahlenbogen!I85="","",Kennzahlenbogen!I85)</f>
        <v/>
      </c>
      <c r="EV2" t="str">
        <f>IF(Kennzahlenbogen!H86="","",Kennzahlenbogen!H86)</f>
        <v/>
      </c>
      <c r="EW2" t="str">
        <f>IF(Kennzahlenbogen!I86="","",Kennzahlenbogen!I86)</f>
        <v/>
      </c>
      <c r="EX2" t="str">
        <f>IF(Kennzahlenbogen!H87="","",Kennzahlenbogen!H87)</f>
        <v/>
      </c>
      <c r="EY2" t="str">
        <f>IF(Kennzahlenbogen!I87="","",Kennzahlenbogen!I87)</f>
        <v/>
      </c>
      <c r="EZ2" t="str">
        <f>IF(Kennzahlenbogen!H88="","",Kennzahlenbogen!H88)</f>
        <v/>
      </c>
      <c r="FA2" t="str">
        <f>IF(Kennzahlenbogen!I88="","",Kennzahlenbogen!I88)</f>
        <v/>
      </c>
      <c r="FB2" t="str">
        <f>IF(Kennzahlenbogen!H89="","",Kennzahlenbogen!H89)</f>
        <v/>
      </c>
      <c r="FC2" t="str">
        <f>IF(Kennzahlenbogen!I89="","",Kennzahlenbogen!I89)</f>
        <v/>
      </c>
      <c r="FD2" t="str">
        <f>IF(Kennzahlenbogen!H90="","",Kennzahlenbogen!H90)</f>
        <v/>
      </c>
      <c r="FE2" t="str">
        <f>IF(Kennzahlenbogen!H91="","",Kennzahlenbogen!H91)</f>
        <v/>
      </c>
      <c r="FF2" t="str">
        <f>IF(Kennzahlenbogen!H92="","",Kennzahlenbogen!H92)</f>
        <v/>
      </c>
      <c r="FG2" t="str">
        <f>IF(Kennzahlenbogen!I90="","",Kennzahlenbogen!I90)</f>
        <v/>
      </c>
      <c r="FH2" t="str">
        <f>IF(Kennzahlenbogen!I91="","",Kennzahlenbogen!I91)</f>
        <v/>
      </c>
      <c r="FI2" t="str">
        <f>IF(Kennzahlenbogen!I92="","",Kennzahlenbogen!I92)</f>
        <v/>
      </c>
      <c r="FJ2" t="str">
        <f>IF(Kennzahlenbogen!H94="","",Kennzahlenbogen!H94)</f>
        <v/>
      </c>
      <c r="FK2" t="str">
        <f>IF(Kennzahlenbogen!H95="","",Kennzahlenbogen!H95)</f>
        <v/>
      </c>
      <c r="FL2" t="str">
        <f>IF(Kennzahlenbogen!H96="","",Kennzahlenbogen!H96)</f>
        <v/>
      </c>
      <c r="FM2" t="str">
        <f>IF(Kennzahlenbogen!I94="","",Kennzahlenbogen!I94)</f>
        <v/>
      </c>
      <c r="FN2" t="str">
        <f>IF(Kennzahlenbogen!I95="","",Kennzahlenbogen!I95)</f>
        <v/>
      </c>
      <c r="FO2" t="str">
        <f>IF(Kennzahlenbogen!I96="","",Kennzahlenbogen!I96)</f>
        <v/>
      </c>
      <c r="FP2" t="str">
        <f>IF(Kennzahlenbogen!H97="","",Kennzahlenbogen!H97)</f>
        <v/>
      </c>
      <c r="FQ2" t="str">
        <f>IF(Kennzahlenbogen!H98="","",Kennzahlenbogen!H98)</f>
        <v/>
      </c>
      <c r="FR2" t="str">
        <f>IF(Kennzahlenbogen!H99="","",Kennzahlenbogen!H99)</f>
        <v/>
      </c>
      <c r="FS2" t="str">
        <f>IF(Kennzahlenbogen!I97="","",Kennzahlenbogen!I97)</f>
        <v/>
      </c>
      <c r="FT2" t="str">
        <f>IF(Kennzahlenbogen!I98="","",Kennzahlenbogen!I98)</f>
        <v/>
      </c>
      <c r="FU2" t="str">
        <f>IF(Kennzahlenbogen!I99="","",Kennzahlenbogen!I99)</f>
        <v/>
      </c>
      <c r="FV2" t="str">
        <f>IF(Kennzahlenbogen!H100="","",Kennzahlenbogen!H100)</f>
        <v/>
      </c>
      <c r="FW2" t="str">
        <f>IF(Kennzahlenbogen!H101="","",Kennzahlenbogen!H101)</f>
        <v/>
      </c>
      <c r="FX2" t="str">
        <f>IF(Kennzahlenbogen!H102="","",Kennzahlenbogen!H102)</f>
        <v/>
      </c>
      <c r="FY2" t="str">
        <f>IF(Kennzahlenbogen!I100="","",Kennzahlenbogen!I100)</f>
        <v/>
      </c>
      <c r="FZ2" t="str">
        <f>IF(Kennzahlenbogen!I101="","",Kennzahlenbogen!I101)</f>
        <v/>
      </c>
      <c r="GA2" t="str">
        <f>IF(Kennzahlenbogen!I102="","",Kennzahlenbogen!I102)</f>
        <v/>
      </c>
      <c r="GB2" t="str">
        <f>IF(Kennzahlenbogen!H103="","",Kennzahlenbogen!H103)</f>
        <v/>
      </c>
      <c r="GC2" t="str">
        <f>IF(Kennzahlenbogen!H104="","",Kennzahlenbogen!H104)</f>
        <v/>
      </c>
      <c r="GD2" t="str">
        <f>IF(Kennzahlenbogen!H105="","",Kennzahlenbogen!H105)</f>
        <v/>
      </c>
      <c r="GE2" t="str">
        <f>IF(Kennzahlenbogen!I103="","",Kennzahlenbogen!I103)</f>
        <v/>
      </c>
      <c r="GF2" t="str">
        <f>IF(Kennzahlenbogen!I104="","",Kennzahlenbogen!I104)</f>
        <v/>
      </c>
      <c r="GG2" t="str">
        <f>IF(Kennzahlenbogen!I105="","",Kennzahlenbogen!I105)</f>
        <v/>
      </c>
      <c r="GH2" t="str">
        <f>IF(Kennzahlenbogen!H106="","",Kennzahlenbogen!H106)</f>
        <v/>
      </c>
      <c r="GI2" t="str">
        <f>IF(Kennzahlenbogen!H107="","",Kennzahlenbogen!H107)</f>
        <v/>
      </c>
      <c r="GJ2" t="str">
        <f>IF(Kennzahlenbogen!H108="","",Kennzahlenbogen!H108)</f>
        <v/>
      </c>
      <c r="GK2" t="str">
        <f>IF(Kennzahlenbogen!I106="","",Kennzahlenbogen!I106)</f>
        <v/>
      </c>
      <c r="GL2" t="str">
        <f>IF(Kennzahlenbogen!I107="","",Kennzahlenbogen!I107)</f>
        <v/>
      </c>
      <c r="GM2" t="str">
        <f>IF(Kennzahlenbogen!I108="","",Kennzahlenbogen!I108)</f>
        <v/>
      </c>
      <c r="GN2" t="str">
        <f>IF(Kennzahlenbogen!H109="","",Kennzahlenbogen!H109)</f>
        <v/>
      </c>
      <c r="GO2" t="str">
        <f>IF(Kennzahlenbogen!H110="","",Kennzahlenbogen!H110)</f>
        <v/>
      </c>
      <c r="GP2" t="str">
        <f>IF(Kennzahlenbogen!H111="","",Kennzahlenbogen!H111)</f>
        <v/>
      </c>
      <c r="GQ2" t="str">
        <f>IF(Kennzahlenbogen!I109="","",Kennzahlenbogen!I109)</f>
        <v/>
      </c>
      <c r="GR2" t="str">
        <f>IF(Kennzahlenbogen!I110="","",Kennzahlenbogen!I110)</f>
        <v/>
      </c>
      <c r="GS2" t="str">
        <f>IF(Kennzahlenbogen!I111="","",Kennzahlenbogen!I111)</f>
        <v/>
      </c>
      <c r="GT2" t="str">
        <f>IF(Kennzahlenbogen!H112="","",Kennzahlenbogen!H112)</f>
        <v/>
      </c>
      <c r="GU2" t="str">
        <f>IF(Kennzahlenbogen!H113="","",Kennzahlenbogen!H113)</f>
        <v/>
      </c>
      <c r="GV2" t="str">
        <f>IF(Kennzahlenbogen!H114="","",Kennzahlenbogen!H114)</f>
        <v/>
      </c>
      <c r="GW2" t="str">
        <f>IF(Kennzahlenbogen!I112="","",Kennzahlenbogen!I112)</f>
        <v/>
      </c>
      <c r="GX2" t="str">
        <f>IF(Kennzahlenbogen!I113="","",Kennzahlenbogen!I113)</f>
        <v/>
      </c>
      <c r="GY2" t="str">
        <f>IF(Kennzahlenbogen!I114="","",Kennzahlenbogen!I114)</f>
        <v/>
      </c>
      <c r="GZ2" t="str">
        <f>IF(Kennzahlenbogen!H115="","",Kennzahlenbogen!H115)</f>
        <v/>
      </c>
      <c r="HA2" s="81" t="s">
        <v>454</v>
      </c>
      <c r="HB2" s="81" t="s">
        <v>454</v>
      </c>
      <c r="HC2" t="str">
        <f>IF(Kennzahlenbogen!I115="","",Kennzahlenbogen!I115)</f>
        <v/>
      </c>
      <c r="HD2" s="81" t="s">
        <v>454</v>
      </c>
      <c r="HE2" s="81" t="s">
        <v>454</v>
      </c>
      <c r="HF2" t="str">
        <f>IF(Kennzahlenbogen!H116="","",Kennzahlenbogen!H116)</f>
        <v/>
      </c>
      <c r="HG2" s="81" t="s">
        <v>454</v>
      </c>
      <c r="HH2" s="81" t="s">
        <v>454</v>
      </c>
      <c r="HI2" t="str">
        <f>IF(Kennzahlenbogen!I116="","",Kennzahlenbogen!I116)</f>
        <v/>
      </c>
      <c r="HJ2" s="81" t="s">
        <v>454</v>
      </c>
      <c r="HK2" s="81" t="s">
        <v>454</v>
      </c>
      <c r="HL2" t="str">
        <f>IF(Kennzahlenbogen!H117="","",Kennzahlenbogen!H117)</f>
        <v/>
      </c>
      <c r="HM2" s="81" t="s">
        <v>454</v>
      </c>
      <c r="HN2" s="81" t="s">
        <v>454</v>
      </c>
      <c r="HO2" t="str">
        <f>IF(Kennzahlenbogen!I117="","",Kennzahlenbogen!I117)</f>
        <v/>
      </c>
      <c r="HP2" s="81" t="s">
        <v>454</v>
      </c>
      <c r="HQ2" s="81" t="s">
        <v>454</v>
      </c>
      <c r="HR2" t="str">
        <f>IF(Kennzahlenbogen!H118="","",Kennzahlenbogen!H118)</f>
        <v/>
      </c>
      <c r="HS2" t="str">
        <f>IF(Kennzahlenbogen!H119="","",Kennzahlenbogen!H119)</f>
        <v/>
      </c>
      <c r="HT2" t="str">
        <f>IF(Kennzahlenbogen!I118="","",Kennzahlenbogen!I118)</f>
        <v/>
      </c>
      <c r="HU2" t="str">
        <f>IF(Kennzahlenbogen!I119="","",Kennzahlenbogen!I119)</f>
        <v/>
      </c>
      <c r="HV2" t="str">
        <f>IF(Kennzahlenbogen!H151="","",Kennzahlenbogen!H151)</f>
        <v/>
      </c>
      <c r="HW2" t="str">
        <f>IF(Kennzahlenbogen!I151="","",Kennzahlenbogen!I151)</f>
        <v/>
      </c>
      <c r="HX2" t="str">
        <f>IF(Kennzahlenbogen!H152="","",Kennzahlenbogen!H152)</f>
        <v/>
      </c>
      <c r="HY2" t="str">
        <f>IF(Kennzahlenbogen!I152="","",Kennzahlenbogen!I152)</f>
        <v/>
      </c>
      <c r="HZ2" t="str">
        <f>IF(Kennzahlenbogen!H153="","",Kennzahlenbogen!H153)</f>
        <v/>
      </c>
      <c r="IA2" t="str">
        <f>IF(Kennzahlenbogen!I153="","",Kennzahlenbogen!I153)</f>
        <v/>
      </c>
      <c r="IB2" t="str">
        <f>IF(Kennzahlenbogen!H158="","",Kennzahlenbogen!H158)</f>
        <v/>
      </c>
      <c r="IC2" t="str">
        <f>IF(Kennzahlenbogen!I158="","",Kennzahlenbogen!I158)</f>
        <v/>
      </c>
      <c r="ID2" t="str">
        <f>IF(Kennzahlenbogen!H161="","",Kennzahlenbogen!H161)</f>
        <v/>
      </c>
      <c r="IE2" t="str">
        <f>IF(Kennzahlenbogen!I161="","",Kennzahlenbogen!I161)</f>
        <v/>
      </c>
      <c r="IF2" t="str">
        <f>IF(Qualitätsindikatoren!G24="","",Qualitätsindikatoren!G24)</f>
        <v/>
      </c>
      <c r="IG2" t="str">
        <f>IF(Qualitätsindikatoren!H24="","",Qualitätsindikatoren!H24)</f>
        <v/>
      </c>
      <c r="IH2" t="str">
        <f>IF(Qualitätsindikatoren!I24="","",Qualitätsindikatoren!I24)</f>
        <v/>
      </c>
      <c r="II2" t="str">
        <f>IF(Kennzahlenbogen!H154="","",Kennzahlenbogen!H154)</f>
        <v/>
      </c>
      <c r="IJ2" t="str">
        <f>IF(Kennzahlenbogen!I154="","",Kennzahlenbogen!I154)</f>
        <v/>
      </c>
      <c r="IK2" t="str">
        <f>IF(Kennzahlenbogen!J154="","",Kennzahlenbogen!J154)</f>
        <v/>
      </c>
      <c r="IL2" t="str">
        <f>IF(Kennzahlenbogen!H80="","",Kennzahlenbogen!H80)</f>
        <v/>
      </c>
      <c r="IM2" t="str">
        <f>IF(Kennzahlenbogen!H81="","",Kennzahlenbogen!H81)</f>
        <v/>
      </c>
      <c r="IN2" t="str">
        <f>IF(Kennzahlenbogen!H82="","",Kennzahlenbogen!H82)</f>
        <v/>
      </c>
      <c r="IO2" t="str">
        <f>IF(Kennzahlenbogen!H83="","",Kennzahlenbogen!H83)</f>
        <v/>
      </c>
      <c r="IP2" t="str">
        <f>IF(Kennzahlenbogen!I80="","",Kennzahlenbogen!I80)</f>
        <v/>
      </c>
      <c r="IQ2" t="str">
        <f>IF(Kennzahlenbogen!I81="","",Kennzahlenbogen!I81)</f>
        <v/>
      </c>
      <c r="IR2" t="str">
        <f>IF(Kennzahlenbogen!I82="","",Kennzahlenbogen!I82)</f>
        <v/>
      </c>
      <c r="IS2" t="str">
        <f>IF(Kennzahlenbogen!I83="","",Kennzahlenbogen!I83)</f>
        <v/>
      </c>
      <c r="IT2" t="str">
        <f>IF(Kennzahlenbogen!H53="","",Kennzahlenbogen!H53)</f>
        <v/>
      </c>
      <c r="IU2" t="str">
        <f>IF(Kennzahlenbogen!H63="","",Kennzahlenbogen!H63)</f>
        <v/>
      </c>
      <c r="IV2" t="str">
        <f>IF(Kennzahlenbogen!I63="","",Kennzahlenbogen!I63)</f>
        <v/>
      </c>
      <c r="IW2" t="str">
        <f>IF(Kennzahlenbogen!H60="","",Kennzahlenbogen!H60)</f>
        <v/>
      </c>
      <c r="IX2" t="str">
        <f>IF(Kennzahlenbogen!H120="","",Kennzahlenbogen!H120)</f>
        <v/>
      </c>
      <c r="IY2" t="str">
        <f>IF(Kennzahlenbogen!I120="","",Kennzahlenbogen!I120)</f>
        <v/>
      </c>
      <c r="IZ2" t="str">
        <f>IF(Kennzahlenbogen!J120="","",Kennzahlenbogen!J120)</f>
        <v/>
      </c>
      <c r="JA2" t="str">
        <f>IF(Kennzahlenbogen!H121="","",Kennzahlenbogen!H121)</f>
        <v/>
      </c>
      <c r="JB2" t="str">
        <f>IF(Kennzahlenbogen!I121="","",Kennzahlenbogen!I121)</f>
        <v/>
      </c>
      <c r="JC2" t="str">
        <f>IF(Kennzahlenbogen!J121="","",Kennzahlenbogen!J121)</f>
        <v/>
      </c>
      <c r="JD2" t="str">
        <f>IF(Kennzahlenbogen!H122="","",Kennzahlenbogen!H122)</f>
        <v/>
      </c>
      <c r="JE2" t="str">
        <f>IF(Kennzahlenbogen!I122="","",Kennzahlenbogen!I122)</f>
        <v/>
      </c>
      <c r="JF2" t="str">
        <f>IF(Kennzahlenbogen!J122="","",Kennzahlenbogen!J122)</f>
        <v/>
      </c>
      <c r="JG2" t="str">
        <f>IF(Kennzahlenbogen!H123="","",Kennzahlenbogen!H123)</f>
        <v/>
      </c>
      <c r="JH2" t="str">
        <f>IF(Kennzahlenbogen!I123="","",Kennzahlenbogen!I123)</f>
        <v/>
      </c>
      <c r="JI2" t="str">
        <f>IF(Kennzahlenbogen!J123="","",Kennzahlenbogen!J123)</f>
        <v/>
      </c>
      <c r="JJ2" t="str">
        <f>IF(Kennzahlenbogen!H124="","",Kennzahlenbogen!H124)</f>
        <v/>
      </c>
      <c r="JK2" t="str">
        <f>IF(Kennzahlenbogen!I124="","",Kennzahlenbogen!I124)</f>
        <v/>
      </c>
      <c r="JL2" t="str">
        <f>IF(Kennzahlenbogen!J124="","",Kennzahlenbogen!J124)</f>
        <v/>
      </c>
      <c r="JM2" t="str">
        <f>IF(Kennzahlenbogen!H125="","",Kennzahlenbogen!H125)</f>
        <v/>
      </c>
      <c r="JN2" t="str">
        <f>IF(Kennzahlenbogen!I125="","",Kennzahlenbogen!I125)</f>
        <v/>
      </c>
      <c r="JO2" t="str">
        <f>IF(Kennzahlenbogen!J125="","",Kennzahlenbogen!J125)</f>
        <v/>
      </c>
      <c r="JP2" t="str">
        <f>IF(Kennzahlenbogen!H126="","",Kennzahlenbogen!H126)</f>
        <v/>
      </c>
      <c r="JQ2" t="str">
        <f>IF(Kennzahlenbogen!I126="","",Kennzahlenbogen!I126)</f>
        <v/>
      </c>
      <c r="JR2" t="str">
        <f>IF(Kennzahlenbogen!J126="","",Kennzahlenbogen!J126)</f>
        <v/>
      </c>
      <c r="JS2" t="str">
        <f>IF(Kennzahlenbogen!H127="","",Kennzahlenbogen!H127)</f>
        <v/>
      </c>
      <c r="JT2" t="str">
        <f>IF(Kennzahlenbogen!I127="","",Kennzahlenbogen!I127)</f>
        <v/>
      </c>
      <c r="JU2" t="str">
        <f>IF(Kennzahlenbogen!J127="","",Kennzahlenbogen!J127)</f>
        <v/>
      </c>
      <c r="JV2" t="s">
        <v>687</v>
      </c>
      <c r="JW2" t="s">
        <v>687</v>
      </c>
      <c r="JX2" t="s">
        <v>687</v>
      </c>
      <c r="JY2" t="s">
        <v>687</v>
      </c>
      <c r="JZ2" t="s">
        <v>687</v>
      </c>
      <c r="KA2" t="s">
        <v>687</v>
      </c>
      <c r="KB2" t="s">
        <v>687</v>
      </c>
      <c r="KC2" t="s">
        <v>687</v>
      </c>
      <c r="KD2" t="s">
        <v>687</v>
      </c>
      <c r="KE2" t="str">
        <f>IF(Kennzahlenbogen!H128="","",Kennzahlenbogen!H128)</f>
        <v/>
      </c>
      <c r="KF2" t="str">
        <f>IF(Kennzahlenbogen!I128="","",Kennzahlenbogen!I128)</f>
        <v/>
      </c>
      <c r="KG2" t="str">
        <f>IF(Kennzahlenbogen!J128="","",Kennzahlenbogen!J128)</f>
        <v/>
      </c>
      <c r="KH2" t="str">
        <f>IF(Kennzahlenbogen!H136="","",Kennzahlenbogen!H136)</f>
        <v/>
      </c>
      <c r="KI2" t="str">
        <f>IF(Kennzahlenbogen!I136="","",Kennzahlenbogen!I136)</f>
        <v/>
      </c>
      <c r="KJ2" t="str">
        <f>IF(Kennzahlenbogen!J136="","",Kennzahlenbogen!J136)</f>
        <v/>
      </c>
      <c r="KK2" t="str">
        <f>IF(Kennzahlenbogen!H137="","",Kennzahlenbogen!H137)</f>
        <v/>
      </c>
      <c r="KL2" t="str">
        <f>IF(Kennzahlenbogen!H160="","",Kennzahlenbogen!H160)</f>
        <v/>
      </c>
      <c r="KM2" t="str">
        <f>IF(Kennzahlenbogen!H129="","",Kennzahlenbogen!H129)</f>
        <v/>
      </c>
      <c r="KN2" t="str">
        <f>IF(Kennzahlenbogen!I129="","",Kennzahlenbogen!I129)</f>
        <v/>
      </c>
      <c r="KO2" t="str">
        <f>IF(Kennzahlenbogen!J129="","",Kennzahlenbogen!J129)</f>
        <v/>
      </c>
      <c r="KP2" t="str">
        <f>IF(Kennzahlenbogen!H130="","",Kennzahlenbogen!H130)</f>
        <v/>
      </c>
      <c r="KQ2" t="str">
        <f>IF(Kennzahlenbogen!I130="","",Kennzahlenbogen!I130)</f>
        <v/>
      </c>
      <c r="KR2" t="str">
        <f>IF(Kennzahlenbogen!J130="","",Kennzahlenbogen!J130)</f>
        <v/>
      </c>
      <c r="KS2" t="str">
        <f>IF(Kennzahlenbogen!H131="","",Kennzahlenbogen!H131)</f>
        <v/>
      </c>
      <c r="KT2" t="str">
        <f>IF(Kennzahlenbogen!I131="","",Kennzahlenbogen!I131)</f>
        <v/>
      </c>
      <c r="KU2" t="str">
        <f>IF(Kennzahlenbogen!J131="","",Kennzahlenbogen!J131)</f>
        <v/>
      </c>
      <c r="KV2" t="str">
        <f>IF(Kennzahlenbogen!H132="","",Kennzahlenbogen!H132)</f>
        <v/>
      </c>
      <c r="KW2" t="str">
        <f>IF(Kennzahlenbogen!I132="","",Kennzahlenbogen!I132)</f>
        <v/>
      </c>
      <c r="KX2" t="str">
        <f>IF(Kennzahlenbogen!J132="","",Kennzahlenbogen!J132)</f>
        <v/>
      </c>
      <c r="KY2" t="str">
        <f>IF(Kennzahlenbogen!H133="","",Kennzahlenbogen!H133)</f>
        <v/>
      </c>
      <c r="KZ2" t="str">
        <f>IF(Kennzahlenbogen!I133="","",Kennzahlenbogen!I133)</f>
        <v/>
      </c>
      <c r="LA2" t="str">
        <f>IF(Kennzahlenbogen!J133="","",Kennzahlenbogen!J133)</f>
        <v/>
      </c>
      <c r="LB2" t="str">
        <f>IF(Kennzahlenbogen!H134="","",Kennzahlenbogen!H134)</f>
        <v/>
      </c>
      <c r="LC2" t="str">
        <f>IF(Kennzahlenbogen!I134="","",Kennzahlenbogen!I134)</f>
        <v/>
      </c>
      <c r="LD2" t="str">
        <f>IF(Kennzahlenbogen!J134="","",Kennzahlenbogen!J134)</f>
        <v/>
      </c>
      <c r="LE2" t="str">
        <f>IF(Kennzahlenbogen!H135="","",Kennzahlenbogen!H135)</f>
        <v/>
      </c>
      <c r="LF2" t="str">
        <f>IF(Kennzahlenbogen!I135="","",Kennzahlenbogen!I135)</f>
        <v/>
      </c>
      <c r="LG2" t="str">
        <f>IF(Kennzahlenbogen!J135="","",Kennzahlenbogen!J135)</f>
        <v/>
      </c>
      <c r="LH2" t="str">
        <f>IF(Kennzahlenbogen!J138="","",Kennzahlenbogen!J138)</f>
        <v/>
      </c>
      <c r="LI2" t="str">
        <f>IF(Kennzahlenbogen!J139="","",Kennzahlenbogen!J139)</f>
        <v/>
      </c>
      <c r="LJ2" t="str">
        <f>IF(Kennzahlenbogen!J140="","",Kennzahlenbogen!J140)</f>
        <v/>
      </c>
      <c r="LK2" t="str">
        <f>IF(Kennzahlenbogen!J141="","",Kennzahlenbogen!J141)</f>
        <v/>
      </c>
      <c r="LL2" t="str">
        <f>IF(Kennzahlenbogen!J142="","",Kennzahlenbogen!J142)</f>
        <v/>
      </c>
      <c r="LM2" t="str">
        <f>IF(Kennzahlenbogen!J146="","",Kennzahlenbogen!J146)</f>
        <v/>
      </c>
      <c r="LN2" t="str">
        <f>IF(Kennzahlenbogen!J147="","",Kennzahlenbogen!J147)</f>
        <v/>
      </c>
      <c r="LO2" t="str">
        <f>IF(Kennzahlenbogen!J148="","",Kennzahlenbogen!J148)</f>
        <v/>
      </c>
      <c r="LP2" t="str">
        <f>IF(Kennzahlenbogen!J149="","",Kennzahlenbogen!J149)</f>
        <v/>
      </c>
      <c r="LQ2" t="str">
        <f>IF(Kennzahlenbogen!J150="","",Kennzahlenbogen!J150)</f>
        <v/>
      </c>
      <c r="LR2" t="str">
        <f>IF(Kennzahlenbogen!J143="","",Kennzahlenbogen!J143)</f>
        <v/>
      </c>
      <c r="LS2" t="str">
        <f>IF(Kennzahlenbogen!J144="","",Kennzahlenbogen!J144)</f>
        <v/>
      </c>
      <c r="LT2" t="str">
        <f>IF(Kennzahlenbogen!J145="","",Kennzahlenbogen!J145)</f>
        <v/>
      </c>
      <c r="LU2" t="str">
        <f>IF(Kennzahlenbogen!J51="","",Kennzahlenbogen!J51)</f>
        <v/>
      </c>
      <c r="LV2" t="str">
        <f>IF(Kennzahlenbogen!D5="","",Kennzahlenbogen!D5)</f>
        <v/>
      </c>
    </row>
    <row r="4" spans="1:334" ht="15" customHeight="1" x14ac:dyDescent="0.25">
      <c r="CK4" t="s">
        <v>486</v>
      </c>
      <c r="DY4" t="s">
        <v>486</v>
      </c>
      <c r="EA4" t="s">
        <v>486</v>
      </c>
      <c r="EC4" t="s">
        <v>486</v>
      </c>
      <c r="HA4" t="s">
        <v>486</v>
      </c>
      <c r="HB4" t="s">
        <v>486</v>
      </c>
      <c r="HD4" t="s">
        <v>486</v>
      </c>
      <c r="HE4" t="s">
        <v>486</v>
      </c>
      <c r="HG4" t="s">
        <v>486</v>
      </c>
      <c r="HH4" t="s">
        <v>486</v>
      </c>
      <c r="HJ4" t="s">
        <v>486</v>
      </c>
      <c r="HK4" t="s">
        <v>486</v>
      </c>
      <c r="HM4" t="s">
        <v>486</v>
      </c>
      <c r="HN4" t="s">
        <v>486</v>
      </c>
      <c r="HP4" t="s">
        <v>486</v>
      </c>
      <c r="HQ4" t="s">
        <v>486</v>
      </c>
    </row>
  </sheetData>
  <phoneticPr fontId="18" type="noConversion"/>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Kennzahlenbogen</vt:lpstr>
      <vt:lpstr>Dropdown</vt:lpstr>
      <vt:lpstr>Qualitätsindikatoren</vt:lpstr>
      <vt:lpstr>Daten</vt:lpstr>
      <vt:lpstr>Kennzahlenbogen!Druckbereich</vt:lpstr>
      <vt:lpstr>Qualitätsindikatoren!Druckbereich</vt:lpstr>
      <vt:lpstr>Kennzahlenbogen!Drucktitel</vt:lpstr>
      <vt:lpstr>Qualitätsindikatoren!Drucktitel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Sophie Heim</dc:creator>
  <cp:lastModifiedBy>ClarCert - Marco Schneider</cp:lastModifiedBy>
  <cp:lastPrinted>2019-06-21T12:33:33Z</cp:lastPrinted>
  <dcterms:created xsi:type="dcterms:W3CDTF">2016-01-12T12:37:19Z</dcterms:created>
  <dcterms:modified xsi:type="dcterms:W3CDTF">2024-01-24T12:58:27Z</dcterms:modified>
</cp:coreProperties>
</file>