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https://heselsvomberg-my.sharepoint.com/personal/onedrive_heselsvomberg_de/Documents/BFHI/Stillstatistik-Excel/"/>
    </mc:Choice>
  </mc:AlternateContent>
  <xr:revisionPtr revIDLastSave="146" documentId="8_{D8C0D5AD-6DAA-4D42-86C7-1D1AA0A1133F}" xr6:coauthVersionLast="47" xr6:coauthVersionMax="47" xr10:uidLastSave="{E068140F-CEE2-4346-86D2-6EC64236D59B}"/>
  <workbookProtection workbookAlgorithmName="SHA-512" workbookHashValue="W0NIDJ+xnW2GGsOqdMmBKDS/9nsCHF9x5X5i3Tu8KSlGMT2Cc55VV9VGDyd9FJH/wRZ1o+FpCH9Tysf9EvXFAg==" workbookSaltValue="UJbXx85nrrKRVwTfTr2c+A==" workbookSpinCount="100000" lockStructure="1"/>
  <bookViews>
    <workbookView xWindow="48375" yWindow="2370" windowWidth="14625" windowHeight="15960" activeTab="2" xr2:uid="{00000000-000D-0000-FFFF-FFFF00000000}"/>
  </bookViews>
  <sheets>
    <sheet name="Ausfüllhilfe" sheetId="15" r:id="rId1"/>
    <sheet name="Übersicht" sheetId="9" r:id="rId2"/>
    <sheet name="Einträge" sheetId="4" r:id="rId3"/>
    <sheet name="Parameter" sheetId="5" state="hidden" r:id="rId4"/>
    <sheet name="Auswertung"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 i="9" l="1"/>
  <c r="N25" i="6"/>
  <c r="N24" i="6"/>
  <c r="N23" i="6"/>
  <c r="N22" i="6"/>
  <c r="H3" i="4" l="1"/>
  <c r="N44" i="6"/>
  <c r="E4" i="4"/>
  <c r="E5" i="4"/>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51" i="4"/>
  <c r="E352" i="4"/>
  <c r="E353" i="4"/>
  <c r="E354" i="4"/>
  <c r="E355" i="4"/>
  <c r="E356" i="4"/>
  <c r="E357" i="4"/>
  <c r="E358" i="4"/>
  <c r="E359" i="4"/>
  <c r="E360" i="4"/>
  <c r="E361" i="4"/>
  <c r="E362" i="4"/>
  <c r="E363" i="4"/>
  <c r="E364" i="4"/>
  <c r="E365" i="4"/>
  <c r="E366" i="4"/>
  <c r="E367" i="4"/>
  <c r="E368" i="4"/>
  <c r="E369" i="4"/>
  <c r="E370" i="4"/>
  <c r="E371" i="4"/>
  <c r="E372" i="4"/>
  <c r="E373" i="4"/>
  <c r="E374" i="4"/>
  <c r="E375" i="4"/>
  <c r="E376" i="4"/>
  <c r="E377" i="4"/>
  <c r="E378" i="4"/>
  <c r="E379" i="4"/>
  <c r="E380" i="4"/>
  <c r="E381" i="4"/>
  <c r="P1" i="6"/>
  <c r="B3" i="4"/>
  <c r="D3" i="4"/>
  <c r="AD53" i="6"/>
  <c r="AE53" i="6" s="1"/>
  <c r="J1" i="9"/>
  <c r="K1" i="6"/>
  <c r="F1" i="6"/>
  <c r="AD49" i="6"/>
  <c r="AE49" i="6" s="1"/>
  <c r="AD48" i="6"/>
  <c r="AE48" i="6" s="1"/>
  <c r="AD47" i="6"/>
  <c r="AE47" i="6" s="1"/>
  <c r="AD46" i="6"/>
  <c r="AE46" i="6" s="1"/>
  <c r="AD45" i="6"/>
  <c r="AE45" i="6" s="1"/>
  <c r="AD42" i="6"/>
  <c r="AD43" i="6"/>
  <c r="AE43" i="6" s="1"/>
  <c r="AD44" i="6"/>
  <c r="AE44" i="6" s="1"/>
  <c r="AD33" i="6"/>
  <c r="AE33" i="6" s="1"/>
  <c r="AD32" i="6"/>
  <c r="AE32" i="6" s="1"/>
  <c r="AD31" i="6"/>
  <c r="AE31" i="6" s="1"/>
  <c r="AD30" i="6"/>
  <c r="AE30" i="6" s="1"/>
  <c r="AD22" i="6"/>
  <c r="AE22" i="6" s="1"/>
  <c r="AD24" i="6"/>
  <c r="AD23" i="6"/>
  <c r="AE23" i="6" s="1"/>
  <c r="AD25" i="6"/>
  <c r="AE25" i="6" s="1"/>
  <c r="AD21" i="6"/>
  <c r="AE21" i="6" s="1"/>
  <c r="AD20" i="6"/>
  <c r="AE20" i="6" s="1"/>
  <c r="AD19" i="6"/>
  <c r="AE19" i="6" s="1"/>
  <c r="AD18" i="6"/>
  <c r="AE18" i="6" s="1"/>
  <c r="AD4" i="6"/>
  <c r="N4" i="9"/>
  <c r="O4" i="9"/>
  <c r="O13" i="9" l="1"/>
  <c r="N13" i="9"/>
  <c r="M13" i="9"/>
  <c r="L13" i="9"/>
  <c r="K13" i="9"/>
  <c r="J1" i="6"/>
  <c r="E382" i="4"/>
  <c r="E383" i="4"/>
  <c r="E384" i="4"/>
  <c r="E385" i="4"/>
  <c r="E386" i="4"/>
  <c r="E387" i="4"/>
  <c r="E388" i="4"/>
  <c r="E389" i="4"/>
  <c r="E390" i="4"/>
  <c r="E391" i="4"/>
  <c r="E392" i="4"/>
  <c r="E393" i="4"/>
  <c r="E394" i="4"/>
  <c r="E395" i="4"/>
  <c r="E396" i="4"/>
  <c r="E397" i="4"/>
  <c r="E398" i="4"/>
  <c r="E399" i="4"/>
  <c r="E400" i="4"/>
  <c r="E401" i="4"/>
  <c r="E402" i="4"/>
  <c r="E403" i="4"/>
  <c r="E404" i="4"/>
  <c r="E405" i="4"/>
  <c r="E406" i="4"/>
  <c r="E407" i="4"/>
  <c r="E408" i="4"/>
  <c r="E409" i="4"/>
  <c r="E410" i="4"/>
  <c r="E411" i="4"/>
  <c r="E412" i="4"/>
  <c r="E413" i="4"/>
  <c r="E414" i="4"/>
  <c r="E415" i="4"/>
  <c r="E416" i="4"/>
  <c r="E417" i="4"/>
  <c r="E418" i="4"/>
  <c r="E419" i="4"/>
  <c r="E420" i="4"/>
  <c r="E421" i="4"/>
  <c r="E422" i="4"/>
  <c r="E423" i="4"/>
  <c r="E424" i="4"/>
  <c r="E425" i="4"/>
  <c r="E426" i="4"/>
  <c r="E427" i="4"/>
  <c r="E428" i="4"/>
  <c r="E429" i="4"/>
  <c r="E430" i="4"/>
  <c r="E431" i="4"/>
  <c r="E432" i="4"/>
  <c r="E433" i="4"/>
  <c r="E434" i="4"/>
  <c r="E435" i="4"/>
  <c r="E436" i="4"/>
  <c r="E437" i="4"/>
  <c r="E438" i="4"/>
  <c r="E439" i="4"/>
  <c r="E440" i="4"/>
  <c r="E441" i="4"/>
  <c r="E442" i="4"/>
  <c r="E443" i="4"/>
  <c r="E444" i="4"/>
  <c r="E445" i="4"/>
  <c r="E446" i="4"/>
  <c r="E447" i="4"/>
  <c r="E448" i="4"/>
  <c r="E449" i="4"/>
  <c r="E450" i="4"/>
  <c r="E451" i="4"/>
  <c r="E452" i="4"/>
  <c r="E453" i="4"/>
  <c r="E454" i="4"/>
  <c r="E455" i="4"/>
  <c r="E456" i="4"/>
  <c r="E457" i="4"/>
  <c r="E458" i="4"/>
  <c r="E459" i="4"/>
  <c r="E460" i="4"/>
  <c r="E461" i="4"/>
  <c r="E462" i="4"/>
  <c r="E463" i="4"/>
  <c r="E464" i="4"/>
  <c r="E465" i="4"/>
  <c r="E466" i="4"/>
  <c r="E467" i="4"/>
  <c r="E468" i="4"/>
  <c r="E469" i="4"/>
  <c r="E470" i="4"/>
  <c r="E471" i="4"/>
  <c r="E472" i="4"/>
  <c r="E473" i="4"/>
  <c r="E474" i="4"/>
  <c r="E475" i="4"/>
  <c r="E476" i="4"/>
  <c r="E477" i="4"/>
  <c r="E478" i="4"/>
  <c r="E479" i="4"/>
  <c r="E480" i="4"/>
  <c r="E481" i="4"/>
  <c r="E482" i="4"/>
  <c r="E483" i="4"/>
  <c r="E484" i="4"/>
  <c r="E485" i="4"/>
  <c r="E486" i="4"/>
  <c r="E487" i="4"/>
  <c r="E488" i="4"/>
  <c r="E489" i="4"/>
  <c r="E490" i="4"/>
  <c r="E491" i="4"/>
  <c r="E492" i="4"/>
  <c r="E493" i="4"/>
  <c r="E494" i="4"/>
  <c r="E495" i="4"/>
  <c r="E496" i="4"/>
  <c r="E497" i="4"/>
  <c r="E498" i="4"/>
  <c r="E499" i="4"/>
  <c r="AB10" i="6" l="1"/>
  <c r="AD41" i="6"/>
  <c r="AE41" i="6" s="1"/>
  <c r="AD52" i="6"/>
  <c r="AE52" i="6" s="1"/>
  <c r="AD51" i="6"/>
  <c r="AE51" i="6" s="1"/>
  <c r="AD50" i="6"/>
  <c r="AE50" i="6" s="1"/>
  <c r="AD40" i="6"/>
  <c r="AE40" i="6" s="1"/>
  <c r="AD39" i="6"/>
  <c r="AE39" i="6" s="1"/>
  <c r="AD38" i="6"/>
  <c r="AE38" i="6" s="1"/>
  <c r="J37" i="6"/>
  <c r="AD37" i="6"/>
  <c r="AE37" i="6" s="1"/>
  <c r="AD36" i="6"/>
  <c r="AE36" i="6" s="1"/>
  <c r="AD35" i="6"/>
  <c r="AE35" i="6" s="1"/>
  <c r="AD34" i="6"/>
  <c r="AE34" i="6" s="1"/>
  <c r="AD29" i="6"/>
  <c r="AD26" i="6"/>
  <c r="AE26" i="6" s="1"/>
  <c r="AD28" i="6"/>
  <c r="AE28" i="6" s="1"/>
  <c r="AD27" i="6"/>
  <c r="AE27" i="6" s="1"/>
  <c r="AD56" i="6"/>
  <c r="AE56" i="6" s="1"/>
  <c r="AD55" i="6"/>
  <c r="AE55" i="6" s="1"/>
  <c r="AD54" i="6"/>
  <c r="AE54" i="6" s="1"/>
  <c r="AD57" i="6"/>
  <c r="AE57" i="6" s="1"/>
  <c r="AD14" i="6"/>
  <c r="AD17" i="6"/>
  <c r="AE17" i="6" s="1"/>
  <c r="AD16" i="6"/>
  <c r="AD15" i="6"/>
  <c r="AD12" i="6"/>
  <c r="AD13" i="6"/>
  <c r="AD11" i="6"/>
  <c r="AD10" i="6"/>
  <c r="L4" i="9"/>
  <c r="M4" i="9"/>
  <c r="K4" i="9"/>
  <c r="AF3" i="6"/>
  <c r="H9" i="9"/>
  <c r="F9" i="9"/>
  <c r="F8" i="9" a="1"/>
  <c r="F8" i="9" s="1"/>
  <c r="F7" i="9" a="1"/>
  <c r="F7" i="9" s="1"/>
  <c r="F6" i="9"/>
  <c r="AJ57" i="6"/>
  <c r="AJ56" i="6"/>
  <c r="AK56" i="6" s="1"/>
  <c r="AJ55" i="6"/>
  <c r="AK55" i="6" s="1"/>
  <c r="AJ54" i="6"/>
  <c r="AK54" i="6" s="1"/>
  <c r="AJ53" i="6"/>
  <c r="AK53" i="6" s="1"/>
  <c r="AJ52" i="6"/>
  <c r="AK52" i="6" s="1"/>
  <c r="AJ51" i="6"/>
  <c r="AJ50" i="6"/>
  <c r="AK50" i="6" s="1"/>
  <c r="AJ49" i="6"/>
  <c r="AK49" i="6" s="1"/>
  <c r="AJ48" i="6"/>
  <c r="AK48" i="6" s="1"/>
  <c r="AJ47" i="6"/>
  <c r="AJ46" i="6"/>
  <c r="AK46" i="6" s="1"/>
  <c r="AJ45" i="6"/>
  <c r="AK45" i="6" s="1"/>
  <c r="AJ44" i="6"/>
  <c r="AK44" i="6" s="1"/>
  <c r="AJ43" i="6"/>
  <c r="AK43" i="6" s="1"/>
  <c r="AJ42" i="6"/>
  <c r="AK42" i="6" s="1"/>
  <c r="AJ41" i="6"/>
  <c r="AJ40" i="6"/>
  <c r="AK40" i="6" s="1"/>
  <c r="AJ39" i="6"/>
  <c r="AJ38" i="6"/>
  <c r="AJ37" i="6"/>
  <c r="AJ36" i="6"/>
  <c r="AJ35" i="6"/>
  <c r="AK35" i="6" s="1"/>
  <c r="AJ34" i="6"/>
  <c r="AK34" i="6" s="1"/>
  <c r="AJ33" i="6"/>
  <c r="AJ32" i="6"/>
  <c r="AJ31" i="6"/>
  <c r="AK31" i="6" s="1"/>
  <c r="AJ30" i="6"/>
  <c r="AJ29" i="6"/>
  <c r="AK29" i="6" s="1"/>
  <c r="AJ28" i="6"/>
  <c r="AJ27" i="6"/>
  <c r="AJ26" i="6"/>
  <c r="AJ25" i="6"/>
  <c r="AK25" i="6" s="1"/>
  <c r="AJ24" i="6"/>
  <c r="AJ23" i="6"/>
  <c r="AJ22" i="6"/>
  <c r="AK22" i="6" s="1"/>
  <c r="AJ21" i="6"/>
  <c r="AJ20" i="6"/>
  <c r="AK20" i="6" s="1"/>
  <c r="AJ19" i="6"/>
  <c r="AK19" i="6" s="1"/>
  <c r="AJ18" i="6"/>
  <c r="AK18" i="6" s="1"/>
  <c r="AJ17" i="6"/>
  <c r="AJ16" i="6"/>
  <c r="AJ15" i="6"/>
  <c r="AJ14" i="6"/>
  <c r="AK14" i="6" s="1"/>
  <c r="AJ13" i="6"/>
  <c r="AJ12" i="6"/>
  <c r="AJ11" i="6"/>
  <c r="AJ10" i="6"/>
  <c r="AK10" i="6" s="1"/>
  <c r="T10" i="6"/>
  <c r="T11" i="6"/>
  <c r="T12" i="6"/>
  <c r="T13" i="6"/>
  <c r="T14" i="6"/>
  <c r="U14" i="6" s="1"/>
  <c r="AH57" i="6"/>
  <c r="AI57" i="6" s="1"/>
  <c r="AH56" i="6"/>
  <c r="AI56" i="6" s="1"/>
  <c r="AH55" i="6"/>
  <c r="AI55" i="6" s="1"/>
  <c r="AH54" i="6"/>
  <c r="AH53" i="6"/>
  <c r="AI53" i="6" s="1"/>
  <c r="AH52" i="6"/>
  <c r="AH51" i="6"/>
  <c r="AH50" i="6"/>
  <c r="AI50" i="6" s="1"/>
  <c r="AH49" i="6"/>
  <c r="AH48" i="6"/>
  <c r="AI48" i="6" s="1"/>
  <c r="AH47" i="6"/>
  <c r="AI47" i="6" s="1"/>
  <c r="AH46" i="6"/>
  <c r="AH45" i="6"/>
  <c r="AH44" i="6"/>
  <c r="AH43" i="6"/>
  <c r="AH42" i="6"/>
  <c r="AH41" i="6"/>
  <c r="AH40" i="6"/>
  <c r="AI40" i="6" s="1"/>
  <c r="AH39" i="6"/>
  <c r="AI39" i="6" s="1"/>
  <c r="AH38" i="6"/>
  <c r="AH37" i="6"/>
  <c r="AH36" i="6"/>
  <c r="AH35" i="6"/>
  <c r="AH34" i="6"/>
  <c r="AH33" i="6"/>
  <c r="AI33" i="6" s="1"/>
  <c r="AH32" i="6"/>
  <c r="AI32" i="6" s="1"/>
  <c r="AH31" i="6"/>
  <c r="AI31" i="6" s="1"/>
  <c r="AH30" i="6"/>
  <c r="AH29" i="6"/>
  <c r="AH28" i="6"/>
  <c r="AH27" i="6"/>
  <c r="AH26" i="6"/>
  <c r="AH25" i="6"/>
  <c r="AI25" i="6" s="1"/>
  <c r="AH24" i="6"/>
  <c r="AI24" i="6" s="1"/>
  <c r="AH23" i="6"/>
  <c r="AH22" i="6"/>
  <c r="AH21" i="6"/>
  <c r="AH20" i="6"/>
  <c r="AH19" i="6"/>
  <c r="AI19" i="6" s="1"/>
  <c r="AH18" i="6"/>
  <c r="AI18" i="6" s="1"/>
  <c r="AH17" i="6"/>
  <c r="AI17" i="6" s="1"/>
  <c r="AH16" i="6"/>
  <c r="AH15" i="6"/>
  <c r="AH14" i="6"/>
  <c r="AH13" i="6"/>
  <c r="AH12" i="6"/>
  <c r="AH11" i="6"/>
  <c r="AH10" i="6"/>
  <c r="AB13" i="6"/>
  <c r="AB57" i="6"/>
  <c r="AB56" i="6"/>
  <c r="AB55" i="6"/>
  <c r="AC55" i="6" s="1"/>
  <c r="AB54" i="6"/>
  <c r="AB53" i="6"/>
  <c r="AB52" i="6"/>
  <c r="AB51" i="6"/>
  <c r="AB50" i="6"/>
  <c r="AB49" i="6"/>
  <c r="AB48" i="6"/>
  <c r="AB47" i="6"/>
  <c r="AC47" i="6" s="1"/>
  <c r="AB46" i="6"/>
  <c r="AC46" i="6" s="1"/>
  <c r="AB45" i="6"/>
  <c r="AC45" i="6" s="1"/>
  <c r="AB44" i="6"/>
  <c r="AB43" i="6"/>
  <c r="AC43" i="6" s="1"/>
  <c r="AB42" i="6"/>
  <c r="AB41" i="6"/>
  <c r="AB40" i="6"/>
  <c r="AB39" i="6"/>
  <c r="AC39" i="6" s="1"/>
  <c r="AB38" i="6"/>
  <c r="AB37" i="6"/>
  <c r="AB36" i="6"/>
  <c r="AB35" i="6"/>
  <c r="AC35" i="6" s="1"/>
  <c r="AB34" i="6"/>
  <c r="AC34" i="6" s="1"/>
  <c r="AB33" i="6"/>
  <c r="AC33" i="6" s="1"/>
  <c r="AB32" i="6"/>
  <c r="AB31" i="6"/>
  <c r="AC31" i="6" s="1"/>
  <c r="AB30" i="6"/>
  <c r="AC30" i="6" s="1"/>
  <c r="AB29" i="6"/>
  <c r="AB28" i="6"/>
  <c r="AB27" i="6"/>
  <c r="AC27" i="6" s="1"/>
  <c r="AB26" i="6"/>
  <c r="AB25" i="6"/>
  <c r="AB24" i="6"/>
  <c r="AB23" i="6"/>
  <c r="AB22" i="6"/>
  <c r="AB21" i="6"/>
  <c r="AB20" i="6"/>
  <c r="AB19" i="6"/>
  <c r="AC19" i="6" s="1"/>
  <c r="AB18" i="6"/>
  <c r="AC18" i="6" s="1"/>
  <c r="AB17" i="6"/>
  <c r="AB16" i="6"/>
  <c r="AB15" i="6"/>
  <c r="AC15" i="6" s="1"/>
  <c r="AB14" i="6"/>
  <c r="AB12" i="6"/>
  <c r="AB11" i="6"/>
  <c r="Z57" i="6"/>
  <c r="Z56" i="6"/>
  <c r="AA56" i="6" s="1"/>
  <c r="Z55" i="6"/>
  <c r="AA55" i="6" s="1"/>
  <c r="Z54" i="6"/>
  <c r="AA54" i="6" s="1"/>
  <c r="Z53" i="6"/>
  <c r="Z52" i="6"/>
  <c r="Z51" i="6"/>
  <c r="Z50" i="6"/>
  <c r="Z49" i="6"/>
  <c r="Z48" i="6"/>
  <c r="Z47" i="6"/>
  <c r="Z46" i="6"/>
  <c r="Z45" i="6"/>
  <c r="Z44" i="6"/>
  <c r="AA44" i="6" s="1"/>
  <c r="Z43" i="6"/>
  <c r="AA43" i="6" s="1"/>
  <c r="Z42" i="6"/>
  <c r="AA42" i="6" s="1"/>
  <c r="Z41" i="6"/>
  <c r="AA41" i="6" s="1"/>
  <c r="Z40" i="6"/>
  <c r="AA40" i="6" s="1"/>
  <c r="Z39" i="6"/>
  <c r="AA39" i="6" s="1"/>
  <c r="Z38" i="6"/>
  <c r="AA38" i="6" s="1"/>
  <c r="Z37" i="6"/>
  <c r="Z36" i="6"/>
  <c r="Z35" i="6"/>
  <c r="Z34" i="6"/>
  <c r="Z33" i="6"/>
  <c r="Z32" i="6"/>
  <c r="Z31" i="6"/>
  <c r="Z30" i="6"/>
  <c r="Z29" i="6"/>
  <c r="AA29" i="6" s="1"/>
  <c r="Z28" i="6"/>
  <c r="Z27" i="6"/>
  <c r="AA27" i="6" s="1"/>
  <c r="Z26" i="6"/>
  <c r="AA26" i="6" s="1"/>
  <c r="Z25" i="6"/>
  <c r="Z24" i="6"/>
  <c r="Z23" i="6"/>
  <c r="AA23" i="6" s="1"/>
  <c r="Z22" i="6"/>
  <c r="AA22" i="6" s="1"/>
  <c r="Z21" i="6"/>
  <c r="Z20" i="6"/>
  <c r="Z19" i="6"/>
  <c r="Z18" i="6"/>
  <c r="Z17" i="6"/>
  <c r="Z16" i="6"/>
  <c r="Z15" i="6"/>
  <c r="Z14" i="6"/>
  <c r="Z13" i="6"/>
  <c r="Z12" i="6"/>
  <c r="Z11" i="6"/>
  <c r="AA11" i="6" s="1"/>
  <c r="Z10" i="6"/>
  <c r="V57" i="6"/>
  <c r="V56" i="6"/>
  <c r="V55" i="6"/>
  <c r="V54" i="6"/>
  <c r="V53" i="6"/>
  <c r="V52" i="6"/>
  <c r="V51" i="6"/>
  <c r="V50" i="6"/>
  <c r="V49" i="6"/>
  <c r="V48" i="6"/>
  <c r="V47" i="6"/>
  <c r="V46" i="6"/>
  <c r="V45" i="6"/>
  <c r="W45" i="6" s="1"/>
  <c r="V44" i="6"/>
  <c r="W44" i="6" s="1"/>
  <c r="V43" i="6"/>
  <c r="W43" i="6" s="1"/>
  <c r="V42" i="6"/>
  <c r="W42" i="6" s="1"/>
  <c r="V41" i="6"/>
  <c r="V40" i="6"/>
  <c r="V39" i="6"/>
  <c r="V38" i="6"/>
  <c r="V37" i="6"/>
  <c r="V36" i="6"/>
  <c r="V35" i="6"/>
  <c r="V34" i="6"/>
  <c r="V33" i="6"/>
  <c r="V32" i="6"/>
  <c r="V31" i="6"/>
  <c r="V30" i="6"/>
  <c r="V29" i="6"/>
  <c r="V28" i="6"/>
  <c r="V27" i="6"/>
  <c r="V26" i="6"/>
  <c r="V25" i="6"/>
  <c r="V24" i="6"/>
  <c r="V23" i="6"/>
  <c r="V22" i="6"/>
  <c r="V21" i="6"/>
  <c r="V20" i="6"/>
  <c r="V19" i="6"/>
  <c r="V18" i="6"/>
  <c r="V17" i="6"/>
  <c r="V16" i="6"/>
  <c r="V15" i="6"/>
  <c r="V14" i="6"/>
  <c r="V13" i="6"/>
  <c r="V12" i="6"/>
  <c r="V11" i="6"/>
  <c r="V10" i="6"/>
  <c r="T57" i="6"/>
  <c r="T56" i="6"/>
  <c r="T55" i="6"/>
  <c r="U55" i="6" s="1"/>
  <c r="T54" i="6"/>
  <c r="U54" i="6" s="1"/>
  <c r="T53" i="6"/>
  <c r="T52" i="6"/>
  <c r="T51" i="6"/>
  <c r="U51" i="6" s="1"/>
  <c r="T50" i="6"/>
  <c r="U50" i="6" s="1"/>
  <c r="T49" i="6"/>
  <c r="U49" i="6" s="1"/>
  <c r="T48" i="6"/>
  <c r="U48" i="6" s="1"/>
  <c r="T47" i="6"/>
  <c r="T46" i="6"/>
  <c r="U46" i="6" s="1"/>
  <c r="T45" i="6"/>
  <c r="T44" i="6"/>
  <c r="T43" i="6"/>
  <c r="T42" i="6"/>
  <c r="T41" i="6"/>
  <c r="T40" i="6"/>
  <c r="T39" i="6"/>
  <c r="T38" i="6"/>
  <c r="U38" i="6" s="1"/>
  <c r="T37" i="6"/>
  <c r="T36" i="6"/>
  <c r="T35" i="6"/>
  <c r="T34" i="6"/>
  <c r="T33" i="6"/>
  <c r="U33" i="6" s="1"/>
  <c r="T32" i="6"/>
  <c r="T31" i="6"/>
  <c r="U31" i="6" s="1"/>
  <c r="T30" i="6"/>
  <c r="U30" i="6" s="1"/>
  <c r="T29" i="6"/>
  <c r="T28" i="6"/>
  <c r="T27" i="6"/>
  <c r="T26" i="6"/>
  <c r="T25" i="6"/>
  <c r="T24" i="6"/>
  <c r="T23" i="6"/>
  <c r="T22" i="6"/>
  <c r="U22" i="6" s="1"/>
  <c r="T21" i="6"/>
  <c r="T20" i="6"/>
  <c r="T19" i="6"/>
  <c r="U19" i="6" s="1"/>
  <c r="T18" i="6"/>
  <c r="U18" i="6" s="1"/>
  <c r="T17" i="6"/>
  <c r="T16" i="6"/>
  <c r="T15" i="6"/>
  <c r="E2053" i="4"/>
  <c r="E500" i="4"/>
  <c r="E501" i="4"/>
  <c r="E502" i="4"/>
  <c r="E503" i="4"/>
  <c r="E504" i="4"/>
  <c r="E505" i="4"/>
  <c r="E506" i="4"/>
  <c r="E507" i="4"/>
  <c r="E508" i="4"/>
  <c r="E509" i="4"/>
  <c r="E510" i="4"/>
  <c r="E511" i="4"/>
  <c r="E512" i="4"/>
  <c r="E513" i="4"/>
  <c r="E514" i="4"/>
  <c r="E515" i="4"/>
  <c r="E516" i="4"/>
  <c r="E517" i="4"/>
  <c r="E518" i="4"/>
  <c r="E519" i="4"/>
  <c r="E520" i="4"/>
  <c r="E521" i="4"/>
  <c r="E522" i="4"/>
  <c r="E523" i="4"/>
  <c r="E524" i="4"/>
  <c r="E525" i="4"/>
  <c r="E526" i="4"/>
  <c r="E527" i="4"/>
  <c r="E528" i="4"/>
  <c r="E529" i="4"/>
  <c r="E530" i="4"/>
  <c r="E531" i="4"/>
  <c r="E532" i="4"/>
  <c r="E533" i="4"/>
  <c r="E534" i="4"/>
  <c r="E535" i="4"/>
  <c r="E536" i="4"/>
  <c r="E537" i="4"/>
  <c r="E538" i="4"/>
  <c r="E539" i="4"/>
  <c r="E540" i="4"/>
  <c r="E541" i="4"/>
  <c r="E542" i="4"/>
  <c r="E543" i="4"/>
  <c r="E544" i="4"/>
  <c r="E545" i="4"/>
  <c r="E546" i="4"/>
  <c r="E547" i="4"/>
  <c r="E548" i="4"/>
  <c r="E549" i="4"/>
  <c r="E550" i="4"/>
  <c r="E551" i="4"/>
  <c r="E552" i="4"/>
  <c r="E553" i="4"/>
  <c r="E554" i="4"/>
  <c r="E555" i="4"/>
  <c r="E556" i="4"/>
  <c r="E557" i="4"/>
  <c r="E558" i="4"/>
  <c r="E559" i="4"/>
  <c r="E560" i="4"/>
  <c r="E561" i="4"/>
  <c r="E562" i="4"/>
  <c r="E563" i="4"/>
  <c r="E564" i="4"/>
  <c r="E565" i="4"/>
  <c r="E566" i="4"/>
  <c r="E567" i="4"/>
  <c r="E568" i="4"/>
  <c r="E569" i="4"/>
  <c r="E570" i="4"/>
  <c r="E571" i="4"/>
  <c r="E572" i="4"/>
  <c r="E573" i="4"/>
  <c r="E574" i="4"/>
  <c r="E575" i="4"/>
  <c r="E576" i="4"/>
  <c r="E577" i="4"/>
  <c r="E578" i="4"/>
  <c r="E579" i="4"/>
  <c r="E580" i="4"/>
  <c r="E581" i="4"/>
  <c r="E582" i="4"/>
  <c r="E583" i="4"/>
  <c r="E584" i="4"/>
  <c r="E585" i="4"/>
  <c r="E586" i="4"/>
  <c r="E587" i="4"/>
  <c r="E588" i="4"/>
  <c r="E589" i="4"/>
  <c r="E590" i="4"/>
  <c r="E591" i="4"/>
  <c r="E592" i="4"/>
  <c r="E593" i="4"/>
  <c r="E594" i="4"/>
  <c r="E595" i="4"/>
  <c r="E596" i="4"/>
  <c r="E597" i="4"/>
  <c r="E598" i="4"/>
  <c r="E599" i="4"/>
  <c r="E600" i="4"/>
  <c r="E601" i="4"/>
  <c r="E602" i="4"/>
  <c r="E603" i="4"/>
  <c r="E604" i="4"/>
  <c r="E605" i="4"/>
  <c r="E606" i="4"/>
  <c r="E607" i="4"/>
  <c r="E608" i="4"/>
  <c r="E609" i="4"/>
  <c r="E610" i="4"/>
  <c r="E611" i="4"/>
  <c r="E612" i="4"/>
  <c r="E613" i="4"/>
  <c r="E614" i="4"/>
  <c r="E615" i="4"/>
  <c r="E616" i="4"/>
  <c r="E617" i="4"/>
  <c r="E618" i="4"/>
  <c r="E619" i="4"/>
  <c r="E620" i="4"/>
  <c r="E621" i="4"/>
  <c r="E622" i="4"/>
  <c r="E623" i="4"/>
  <c r="E624" i="4"/>
  <c r="E625" i="4"/>
  <c r="E626" i="4"/>
  <c r="E627" i="4"/>
  <c r="E628" i="4"/>
  <c r="E629" i="4"/>
  <c r="E630" i="4"/>
  <c r="E631" i="4"/>
  <c r="E632" i="4"/>
  <c r="E633" i="4"/>
  <c r="E634" i="4"/>
  <c r="E635" i="4"/>
  <c r="E636" i="4"/>
  <c r="E637" i="4"/>
  <c r="E638" i="4"/>
  <c r="E639" i="4"/>
  <c r="E640" i="4"/>
  <c r="E641" i="4"/>
  <c r="E642" i="4"/>
  <c r="E643" i="4"/>
  <c r="E644" i="4"/>
  <c r="E645" i="4"/>
  <c r="E646" i="4"/>
  <c r="E647" i="4"/>
  <c r="E648" i="4"/>
  <c r="E649" i="4"/>
  <c r="E650" i="4"/>
  <c r="E651" i="4"/>
  <c r="E652" i="4"/>
  <c r="E653" i="4"/>
  <c r="E654" i="4"/>
  <c r="E655" i="4"/>
  <c r="E656" i="4"/>
  <c r="E657" i="4"/>
  <c r="E658" i="4"/>
  <c r="E659" i="4"/>
  <c r="E660" i="4"/>
  <c r="E661" i="4"/>
  <c r="E662" i="4"/>
  <c r="E663" i="4"/>
  <c r="E664" i="4"/>
  <c r="E665" i="4"/>
  <c r="E666" i="4"/>
  <c r="E667" i="4"/>
  <c r="E668" i="4"/>
  <c r="E669" i="4"/>
  <c r="E670" i="4"/>
  <c r="E671" i="4"/>
  <c r="E672" i="4"/>
  <c r="E673" i="4"/>
  <c r="E674" i="4"/>
  <c r="E675" i="4"/>
  <c r="E676" i="4"/>
  <c r="E677" i="4"/>
  <c r="E678" i="4"/>
  <c r="E679" i="4"/>
  <c r="E680" i="4"/>
  <c r="E681" i="4"/>
  <c r="E682" i="4"/>
  <c r="E683" i="4"/>
  <c r="E684" i="4"/>
  <c r="E685" i="4"/>
  <c r="E686" i="4"/>
  <c r="E687" i="4"/>
  <c r="E688" i="4"/>
  <c r="E689" i="4"/>
  <c r="E690" i="4"/>
  <c r="E691" i="4"/>
  <c r="E692" i="4"/>
  <c r="E693" i="4"/>
  <c r="E694" i="4"/>
  <c r="E695" i="4"/>
  <c r="E696" i="4"/>
  <c r="E697" i="4"/>
  <c r="E698" i="4"/>
  <c r="E699" i="4"/>
  <c r="E700" i="4"/>
  <c r="E701" i="4"/>
  <c r="E702" i="4"/>
  <c r="E703" i="4"/>
  <c r="E704" i="4"/>
  <c r="E705" i="4"/>
  <c r="E706" i="4"/>
  <c r="E707" i="4"/>
  <c r="E708" i="4"/>
  <c r="E709" i="4"/>
  <c r="E710" i="4"/>
  <c r="E711" i="4"/>
  <c r="E712" i="4"/>
  <c r="E713" i="4"/>
  <c r="E714" i="4"/>
  <c r="E715" i="4"/>
  <c r="E716" i="4"/>
  <c r="E717" i="4"/>
  <c r="E718" i="4"/>
  <c r="E719" i="4"/>
  <c r="E720" i="4"/>
  <c r="E721" i="4"/>
  <c r="E722" i="4"/>
  <c r="E723" i="4"/>
  <c r="E724" i="4"/>
  <c r="E725" i="4"/>
  <c r="E726" i="4"/>
  <c r="E727" i="4"/>
  <c r="E728" i="4"/>
  <c r="E729" i="4"/>
  <c r="E730" i="4"/>
  <c r="E731" i="4"/>
  <c r="E732" i="4"/>
  <c r="E733" i="4"/>
  <c r="E734" i="4"/>
  <c r="E735" i="4"/>
  <c r="E736" i="4"/>
  <c r="E737" i="4"/>
  <c r="E738" i="4"/>
  <c r="E739" i="4"/>
  <c r="E740" i="4"/>
  <c r="E741" i="4"/>
  <c r="E742" i="4"/>
  <c r="E743" i="4"/>
  <c r="E744" i="4"/>
  <c r="E745" i="4"/>
  <c r="E746" i="4"/>
  <c r="E747" i="4"/>
  <c r="E748" i="4"/>
  <c r="E749" i="4"/>
  <c r="E750" i="4"/>
  <c r="E751" i="4"/>
  <c r="E752" i="4"/>
  <c r="E753" i="4"/>
  <c r="E754" i="4"/>
  <c r="E755" i="4"/>
  <c r="E756" i="4"/>
  <c r="E757" i="4"/>
  <c r="E758" i="4"/>
  <c r="E759" i="4"/>
  <c r="E760" i="4"/>
  <c r="E761" i="4"/>
  <c r="E762" i="4"/>
  <c r="E763" i="4"/>
  <c r="E764" i="4"/>
  <c r="E765" i="4"/>
  <c r="E766" i="4"/>
  <c r="E767" i="4"/>
  <c r="E768" i="4"/>
  <c r="E769" i="4"/>
  <c r="E770" i="4"/>
  <c r="E771" i="4"/>
  <c r="E772" i="4"/>
  <c r="E773" i="4"/>
  <c r="E774" i="4"/>
  <c r="E775" i="4"/>
  <c r="E776" i="4"/>
  <c r="E777" i="4"/>
  <c r="E778" i="4"/>
  <c r="E779" i="4"/>
  <c r="E780" i="4"/>
  <c r="E781" i="4"/>
  <c r="E782" i="4"/>
  <c r="E783" i="4"/>
  <c r="E784" i="4"/>
  <c r="E785" i="4"/>
  <c r="E786" i="4"/>
  <c r="E787" i="4"/>
  <c r="E788" i="4"/>
  <c r="E789" i="4"/>
  <c r="E790" i="4"/>
  <c r="E791" i="4"/>
  <c r="E792" i="4"/>
  <c r="E793" i="4"/>
  <c r="E794" i="4"/>
  <c r="E795" i="4"/>
  <c r="E796" i="4"/>
  <c r="E797" i="4"/>
  <c r="E798" i="4"/>
  <c r="E799" i="4"/>
  <c r="E800" i="4"/>
  <c r="E801" i="4"/>
  <c r="E802" i="4"/>
  <c r="E803" i="4"/>
  <c r="E804" i="4"/>
  <c r="E805" i="4"/>
  <c r="E806" i="4"/>
  <c r="E807" i="4"/>
  <c r="E808" i="4"/>
  <c r="E809" i="4"/>
  <c r="E810" i="4"/>
  <c r="E811" i="4"/>
  <c r="E812" i="4"/>
  <c r="E813" i="4"/>
  <c r="E814" i="4"/>
  <c r="E815" i="4"/>
  <c r="E816" i="4"/>
  <c r="E817" i="4"/>
  <c r="E818" i="4"/>
  <c r="E819" i="4"/>
  <c r="E820" i="4"/>
  <c r="E821" i="4"/>
  <c r="E822" i="4"/>
  <c r="E823" i="4"/>
  <c r="E824" i="4"/>
  <c r="E825" i="4"/>
  <c r="E826" i="4"/>
  <c r="E827" i="4"/>
  <c r="E828" i="4"/>
  <c r="E829" i="4"/>
  <c r="E830" i="4"/>
  <c r="E831" i="4"/>
  <c r="E832" i="4"/>
  <c r="E833" i="4"/>
  <c r="E834" i="4"/>
  <c r="E835" i="4"/>
  <c r="E836" i="4"/>
  <c r="E837" i="4"/>
  <c r="E838" i="4"/>
  <c r="E839" i="4"/>
  <c r="E840" i="4"/>
  <c r="E841" i="4"/>
  <c r="E842" i="4"/>
  <c r="E843" i="4"/>
  <c r="E844" i="4"/>
  <c r="E845" i="4"/>
  <c r="E846" i="4"/>
  <c r="E847" i="4"/>
  <c r="E848" i="4"/>
  <c r="E849" i="4"/>
  <c r="E850" i="4"/>
  <c r="E851" i="4"/>
  <c r="E852" i="4"/>
  <c r="E853" i="4"/>
  <c r="E854" i="4"/>
  <c r="E855" i="4"/>
  <c r="E856" i="4"/>
  <c r="E857" i="4"/>
  <c r="E858" i="4"/>
  <c r="E859" i="4"/>
  <c r="E860" i="4"/>
  <c r="E861" i="4"/>
  <c r="E862" i="4"/>
  <c r="E863" i="4"/>
  <c r="E864" i="4"/>
  <c r="E865" i="4"/>
  <c r="E866" i="4"/>
  <c r="E867" i="4"/>
  <c r="E868" i="4"/>
  <c r="E869" i="4"/>
  <c r="E870" i="4"/>
  <c r="E871" i="4"/>
  <c r="E872" i="4"/>
  <c r="E873" i="4"/>
  <c r="E874" i="4"/>
  <c r="E875" i="4"/>
  <c r="E876" i="4"/>
  <c r="E877" i="4"/>
  <c r="E878" i="4"/>
  <c r="E879" i="4"/>
  <c r="E880" i="4"/>
  <c r="E881" i="4"/>
  <c r="E882" i="4"/>
  <c r="E883" i="4"/>
  <c r="E884" i="4"/>
  <c r="E885" i="4"/>
  <c r="E886" i="4"/>
  <c r="E887" i="4"/>
  <c r="E888" i="4"/>
  <c r="E889" i="4"/>
  <c r="E890" i="4"/>
  <c r="E891" i="4"/>
  <c r="E892" i="4"/>
  <c r="E893" i="4"/>
  <c r="E894" i="4"/>
  <c r="E895" i="4"/>
  <c r="E896" i="4"/>
  <c r="E897" i="4"/>
  <c r="E898" i="4"/>
  <c r="E899" i="4"/>
  <c r="E900" i="4"/>
  <c r="E901" i="4"/>
  <c r="E902" i="4"/>
  <c r="E903" i="4"/>
  <c r="E904" i="4"/>
  <c r="E905" i="4"/>
  <c r="E906" i="4"/>
  <c r="E907" i="4"/>
  <c r="E908" i="4"/>
  <c r="E909" i="4"/>
  <c r="E910" i="4"/>
  <c r="E911" i="4"/>
  <c r="E912" i="4"/>
  <c r="E913" i="4"/>
  <c r="E914" i="4"/>
  <c r="E915" i="4"/>
  <c r="E916" i="4"/>
  <c r="E917" i="4"/>
  <c r="E918" i="4"/>
  <c r="E919" i="4"/>
  <c r="E920" i="4"/>
  <c r="E921" i="4"/>
  <c r="E922" i="4"/>
  <c r="E923" i="4"/>
  <c r="E924" i="4"/>
  <c r="E925" i="4"/>
  <c r="E926" i="4"/>
  <c r="E927" i="4"/>
  <c r="E928" i="4"/>
  <c r="E929" i="4"/>
  <c r="E930" i="4"/>
  <c r="E931" i="4"/>
  <c r="E932" i="4"/>
  <c r="E933" i="4"/>
  <c r="E934" i="4"/>
  <c r="E935" i="4"/>
  <c r="E936" i="4"/>
  <c r="E937" i="4"/>
  <c r="E938" i="4"/>
  <c r="E939" i="4"/>
  <c r="E940" i="4"/>
  <c r="E941" i="4"/>
  <c r="E942" i="4"/>
  <c r="E943" i="4"/>
  <c r="E944" i="4"/>
  <c r="E945" i="4"/>
  <c r="E946" i="4"/>
  <c r="E947" i="4"/>
  <c r="E948" i="4"/>
  <c r="E949" i="4"/>
  <c r="E950" i="4"/>
  <c r="E951" i="4"/>
  <c r="E952" i="4"/>
  <c r="E953" i="4"/>
  <c r="E954" i="4"/>
  <c r="E955" i="4"/>
  <c r="E956" i="4"/>
  <c r="E957" i="4"/>
  <c r="E958" i="4"/>
  <c r="E959" i="4"/>
  <c r="E960" i="4"/>
  <c r="E961" i="4"/>
  <c r="E962" i="4"/>
  <c r="E963" i="4"/>
  <c r="E964" i="4"/>
  <c r="E965" i="4"/>
  <c r="E966" i="4"/>
  <c r="E967" i="4"/>
  <c r="E968" i="4"/>
  <c r="E969" i="4"/>
  <c r="E970" i="4"/>
  <c r="E971" i="4"/>
  <c r="E972" i="4"/>
  <c r="E973" i="4"/>
  <c r="E974" i="4"/>
  <c r="E975" i="4"/>
  <c r="E976" i="4"/>
  <c r="E977" i="4"/>
  <c r="E978" i="4"/>
  <c r="E979" i="4"/>
  <c r="E980" i="4"/>
  <c r="E981" i="4"/>
  <c r="E982" i="4"/>
  <c r="E983" i="4"/>
  <c r="E984" i="4"/>
  <c r="E985" i="4"/>
  <c r="E986" i="4"/>
  <c r="E987" i="4"/>
  <c r="E988" i="4"/>
  <c r="E989" i="4"/>
  <c r="E990" i="4"/>
  <c r="E991" i="4"/>
  <c r="E992" i="4"/>
  <c r="E993" i="4"/>
  <c r="E994" i="4"/>
  <c r="E995" i="4"/>
  <c r="E996" i="4"/>
  <c r="E997" i="4"/>
  <c r="E998" i="4"/>
  <c r="E999" i="4"/>
  <c r="E1000" i="4"/>
  <c r="E1001" i="4"/>
  <c r="E1002" i="4"/>
  <c r="E1003" i="4"/>
  <c r="E1004" i="4"/>
  <c r="E1005" i="4"/>
  <c r="E1006" i="4"/>
  <c r="E1007" i="4"/>
  <c r="E1008" i="4"/>
  <c r="E1009" i="4"/>
  <c r="E1010" i="4"/>
  <c r="E1011" i="4"/>
  <c r="E1012" i="4"/>
  <c r="E1013" i="4"/>
  <c r="E1014" i="4"/>
  <c r="E1015" i="4"/>
  <c r="E1016" i="4"/>
  <c r="E1017" i="4"/>
  <c r="E1018" i="4"/>
  <c r="E1019" i="4"/>
  <c r="E1020" i="4"/>
  <c r="E1021" i="4"/>
  <c r="E1022" i="4"/>
  <c r="E1023" i="4"/>
  <c r="E1024" i="4"/>
  <c r="E1025" i="4"/>
  <c r="E1026" i="4"/>
  <c r="E1027" i="4"/>
  <c r="E1028" i="4"/>
  <c r="E1029" i="4"/>
  <c r="E1030" i="4"/>
  <c r="E1031" i="4"/>
  <c r="E1032" i="4"/>
  <c r="E1033" i="4"/>
  <c r="E1034" i="4"/>
  <c r="E1035" i="4"/>
  <c r="E1036" i="4"/>
  <c r="E1037" i="4"/>
  <c r="E1038" i="4"/>
  <c r="E1039" i="4"/>
  <c r="E1040" i="4"/>
  <c r="E1041" i="4"/>
  <c r="E1042" i="4"/>
  <c r="E1043" i="4"/>
  <c r="E1044" i="4"/>
  <c r="E1045" i="4"/>
  <c r="E1046" i="4"/>
  <c r="E1047" i="4"/>
  <c r="E1048" i="4"/>
  <c r="E1049" i="4"/>
  <c r="E1050" i="4"/>
  <c r="E1051" i="4"/>
  <c r="E1052" i="4"/>
  <c r="E1053" i="4"/>
  <c r="E1054" i="4"/>
  <c r="E1055" i="4"/>
  <c r="E1056" i="4"/>
  <c r="E1057" i="4"/>
  <c r="E1058" i="4"/>
  <c r="E1059" i="4"/>
  <c r="E1060" i="4"/>
  <c r="E1061" i="4"/>
  <c r="E1062" i="4"/>
  <c r="E1063" i="4"/>
  <c r="E1064" i="4"/>
  <c r="E1065" i="4"/>
  <c r="E1066" i="4"/>
  <c r="E1067" i="4"/>
  <c r="E1068" i="4"/>
  <c r="E1069" i="4"/>
  <c r="E1070" i="4"/>
  <c r="E1071" i="4"/>
  <c r="E1072" i="4"/>
  <c r="E1073" i="4"/>
  <c r="E1074" i="4"/>
  <c r="E1075" i="4"/>
  <c r="E1076" i="4"/>
  <c r="E1077" i="4"/>
  <c r="E1078" i="4"/>
  <c r="E1079" i="4"/>
  <c r="E1080" i="4"/>
  <c r="E1081" i="4"/>
  <c r="E1082" i="4"/>
  <c r="E1083" i="4"/>
  <c r="E1084" i="4"/>
  <c r="E1085" i="4"/>
  <c r="E1086" i="4"/>
  <c r="E1087" i="4"/>
  <c r="E1088" i="4"/>
  <c r="E1089" i="4"/>
  <c r="E1090" i="4"/>
  <c r="E1091" i="4"/>
  <c r="E1092" i="4"/>
  <c r="E1093" i="4"/>
  <c r="E1094" i="4"/>
  <c r="E1095" i="4"/>
  <c r="E1096" i="4"/>
  <c r="E1097" i="4"/>
  <c r="E1098" i="4"/>
  <c r="E1099" i="4"/>
  <c r="E1100" i="4"/>
  <c r="E1101" i="4"/>
  <c r="E1102" i="4"/>
  <c r="E1103" i="4"/>
  <c r="E1104" i="4"/>
  <c r="E1105" i="4"/>
  <c r="E1106" i="4"/>
  <c r="E1107" i="4"/>
  <c r="E1108" i="4"/>
  <c r="E1109" i="4"/>
  <c r="E1110" i="4"/>
  <c r="E1111" i="4"/>
  <c r="E1112" i="4"/>
  <c r="E1113" i="4"/>
  <c r="E1114" i="4"/>
  <c r="E1115" i="4"/>
  <c r="E1116" i="4"/>
  <c r="E1117" i="4"/>
  <c r="E1118" i="4"/>
  <c r="E1119" i="4"/>
  <c r="E1120" i="4"/>
  <c r="E1121" i="4"/>
  <c r="E1122" i="4"/>
  <c r="E1123" i="4"/>
  <c r="E1124" i="4"/>
  <c r="E1125" i="4"/>
  <c r="E1126" i="4"/>
  <c r="E1127" i="4"/>
  <c r="E1128" i="4"/>
  <c r="E1129" i="4"/>
  <c r="E1130" i="4"/>
  <c r="E1131" i="4"/>
  <c r="E1132" i="4"/>
  <c r="E1133" i="4"/>
  <c r="E1134" i="4"/>
  <c r="E1135" i="4"/>
  <c r="E1136" i="4"/>
  <c r="E1137" i="4"/>
  <c r="E1138" i="4"/>
  <c r="E1139" i="4"/>
  <c r="E1140" i="4"/>
  <c r="E1141" i="4"/>
  <c r="E1142" i="4"/>
  <c r="E1143" i="4"/>
  <c r="E1144" i="4"/>
  <c r="E1145" i="4"/>
  <c r="E1146" i="4"/>
  <c r="E1147" i="4"/>
  <c r="E1148" i="4"/>
  <c r="E1149" i="4"/>
  <c r="E1150" i="4"/>
  <c r="E1151" i="4"/>
  <c r="E1152" i="4"/>
  <c r="E1153" i="4"/>
  <c r="E1154" i="4"/>
  <c r="E1155" i="4"/>
  <c r="E1156" i="4"/>
  <c r="E1157" i="4"/>
  <c r="E1158" i="4"/>
  <c r="E1159" i="4"/>
  <c r="E1160" i="4"/>
  <c r="E1161" i="4"/>
  <c r="E1162" i="4"/>
  <c r="E1163" i="4"/>
  <c r="E1164" i="4"/>
  <c r="E1165" i="4"/>
  <c r="E1166" i="4"/>
  <c r="E1167" i="4"/>
  <c r="E1168" i="4"/>
  <c r="E1169" i="4"/>
  <c r="E1170" i="4"/>
  <c r="E1171" i="4"/>
  <c r="E1172" i="4"/>
  <c r="E1173" i="4"/>
  <c r="E1174" i="4"/>
  <c r="E1175" i="4"/>
  <c r="E1176" i="4"/>
  <c r="E1177" i="4"/>
  <c r="E1178" i="4"/>
  <c r="E1179" i="4"/>
  <c r="E1180" i="4"/>
  <c r="E1181" i="4"/>
  <c r="E1182" i="4"/>
  <c r="E1183" i="4"/>
  <c r="E1184" i="4"/>
  <c r="E1185" i="4"/>
  <c r="E1186" i="4"/>
  <c r="E1187" i="4"/>
  <c r="E1188" i="4"/>
  <c r="E1189" i="4"/>
  <c r="E1190" i="4"/>
  <c r="E1191" i="4"/>
  <c r="E1192" i="4"/>
  <c r="E1193" i="4"/>
  <c r="E1194" i="4"/>
  <c r="E1195" i="4"/>
  <c r="E1196" i="4"/>
  <c r="E1197" i="4"/>
  <c r="E1198" i="4"/>
  <c r="E1199" i="4"/>
  <c r="E1200" i="4"/>
  <c r="E1201" i="4"/>
  <c r="E1202" i="4"/>
  <c r="E1203" i="4"/>
  <c r="E1204" i="4"/>
  <c r="E1205" i="4"/>
  <c r="E1206" i="4"/>
  <c r="E1207" i="4"/>
  <c r="E1208" i="4"/>
  <c r="E1209" i="4"/>
  <c r="E1210" i="4"/>
  <c r="E1211" i="4"/>
  <c r="E1212" i="4"/>
  <c r="E1213" i="4"/>
  <c r="E1214" i="4"/>
  <c r="E1215" i="4"/>
  <c r="E1216" i="4"/>
  <c r="E1217" i="4"/>
  <c r="E1218" i="4"/>
  <c r="E1219" i="4"/>
  <c r="E1220" i="4"/>
  <c r="E1221" i="4"/>
  <c r="E1222" i="4"/>
  <c r="E1223" i="4"/>
  <c r="E1224" i="4"/>
  <c r="E1225" i="4"/>
  <c r="E1226" i="4"/>
  <c r="E1227" i="4"/>
  <c r="E1228" i="4"/>
  <c r="E1229" i="4"/>
  <c r="E1230" i="4"/>
  <c r="E1231" i="4"/>
  <c r="E1232" i="4"/>
  <c r="E1233" i="4"/>
  <c r="E1234" i="4"/>
  <c r="E1235" i="4"/>
  <c r="E1236" i="4"/>
  <c r="E1237" i="4"/>
  <c r="E1238" i="4"/>
  <c r="E1239" i="4"/>
  <c r="E1240" i="4"/>
  <c r="E1241" i="4"/>
  <c r="E1242" i="4"/>
  <c r="E1243" i="4"/>
  <c r="E1244" i="4"/>
  <c r="E1245" i="4"/>
  <c r="E1246" i="4"/>
  <c r="E1247" i="4"/>
  <c r="E1248" i="4"/>
  <c r="E1249" i="4"/>
  <c r="E1250" i="4"/>
  <c r="E1251" i="4"/>
  <c r="E1252" i="4"/>
  <c r="E1253" i="4"/>
  <c r="E1254" i="4"/>
  <c r="E1255" i="4"/>
  <c r="E1256" i="4"/>
  <c r="E1257" i="4"/>
  <c r="E1258" i="4"/>
  <c r="E1259" i="4"/>
  <c r="E1260" i="4"/>
  <c r="E1261" i="4"/>
  <c r="E1262" i="4"/>
  <c r="E1263" i="4"/>
  <c r="E1264" i="4"/>
  <c r="E1265" i="4"/>
  <c r="E1266" i="4"/>
  <c r="E1267" i="4"/>
  <c r="E1268" i="4"/>
  <c r="E1269" i="4"/>
  <c r="E1270" i="4"/>
  <c r="E1271" i="4"/>
  <c r="E1272" i="4"/>
  <c r="E1273" i="4"/>
  <c r="E1274" i="4"/>
  <c r="E1275" i="4"/>
  <c r="E1276" i="4"/>
  <c r="E1277" i="4"/>
  <c r="E1278" i="4"/>
  <c r="E1279" i="4"/>
  <c r="E1280" i="4"/>
  <c r="E1281" i="4"/>
  <c r="E1282" i="4"/>
  <c r="E1283" i="4"/>
  <c r="E1284" i="4"/>
  <c r="E1285" i="4"/>
  <c r="E1286" i="4"/>
  <c r="E1287" i="4"/>
  <c r="E1288" i="4"/>
  <c r="E1289" i="4"/>
  <c r="E1290" i="4"/>
  <c r="E1291" i="4"/>
  <c r="E1292" i="4"/>
  <c r="E1293" i="4"/>
  <c r="E1294" i="4"/>
  <c r="E1295" i="4"/>
  <c r="E1296" i="4"/>
  <c r="E1297" i="4"/>
  <c r="E1298" i="4"/>
  <c r="E1299" i="4"/>
  <c r="E1300" i="4"/>
  <c r="E1301" i="4"/>
  <c r="E1302" i="4"/>
  <c r="E1303" i="4"/>
  <c r="E1304" i="4"/>
  <c r="E1305" i="4"/>
  <c r="E1306" i="4"/>
  <c r="E1307" i="4"/>
  <c r="E1308" i="4"/>
  <c r="E1309" i="4"/>
  <c r="E1310" i="4"/>
  <c r="E1311" i="4"/>
  <c r="E1312" i="4"/>
  <c r="E1313" i="4"/>
  <c r="E1314" i="4"/>
  <c r="E1315" i="4"/>
  <c r="E1316" i="4"/>
  <c r="E1317" i="4"/>
  <c r="E1318" i="4"/>
  <c r="E1319" i="4"/>
  <c r="E1320" i="4"/>
  <c r="E1321" i="4"/>
  <c r="E1322" i="4"/>
  <c r="E1323" i="4"/>
  <c r="E1324" i="4"/>
  <c r="E1325" i="4"/>
  <c r="E1326" i="4"/>
  <c r="E1327" i="4"/>
  <c r="E1328" i="4"/>
  <c r="E1329" i="4"/>
  <c r="E1330" i="4"/>
  <c r="E1331" i="4"/>
  <c r="E1332" i="4"/>
  <c r="E1333" i="4"/>
  <c r="E1334" i="4"/>
  <c r="E1335" i="4"/>
  <c r="E1336" i="4"/>
  <c r="E1337" i="4"/>
  <c r="E1338" i="4"/>
  <c r="E1339" i="4"/>
  <c r="E1340" i="4"/>
  <c r="E1341" i="4"/>
  <c r="E1342" i="4"/>
  <c r="E1343" i="4"/>
  <c r="E1344" i="4"/>
  <c r="E1345" i="4"/>
  <c r="E1346" i="4"/>
  <c r="E1347" i="4"/>
  <c r="E1348" i="4"/>
  <c r="E1349" i="4"/>
  <c r="E1350" i="4"/>
  <c r="E1351" i="4"/>
  <c r="E1352" i="4"/>
  <c r="E1353" i="4"/>
  <c r="E1354" i="4"/>
  <c r="E1355" i="4"/>
  <c r="E1356" i="4"/>
  <c r="E1357" i="4"/>
  <c r="E1358" i="4"/>
  <c r="E1359" i="4"/>
  <c r="E1360" i="4"/>
  <c r="E1361" i="4"/>
  <c r="E1362" i="4"/>
  <c r="E1363" i="4"/>
  <c r="E1364" i="4"/>
  <c r="E1365" i="4"/>
  <c r="E1366" i="4"/>
  <c r="E1367" i="4"/>
  <c r="E1368" i="4"/>
  <c r="E1369" i="4"/>
  <c r="E1370" i="4"/>
  <c r="E1371" i="4"/>
  <c r="E1372" i="4"/>
  <c r="E1373" i="4"/>
  <c r="E1374" i="4"/>
  <c r="E1375" i="4"/>
  <c r="E1376" i="4"/>
  <c r="E1377" i="4"/>
  <c r="E1378" i="4"/>
  <c r="E1379" i="4"/>
  <c r="E1380" i="4"/>
  <c r="E1381" i="4"/>
  <c r="E1382" i="4"/>
  <c r="E1383" i="4"/>
  <c r="E1384" i="4"/>
  <c r="E1385" i="4"/>
  <c r="E1386" i="4"/>
  <c r="E1387" i="4"/>
  <c r="E1388" i="4"/>
  <c r="E1389" i="4"/>
  <c r="E1390" i="4"/>
  <c r="E1391" i="4"/>
  <c r="E1392" i="4"/>
  <c r="E1393" i="4"/>
  <c r="E1394" i="4"/>
  <c r="E1395" i="4"/>
  <c r="E1396" i="4"/>
  <c r="E1397" i="4"/>
  <c r="E1398" i="4"/>
  <c r="E1399" i="4"/>
  <c r="E1400" i="4"/>
  <c r="E1401" i="4"/>
  <c r="E1402" i="4"/>
  <c r="E1403" i="4"/>
  <c r="E1404" i="4"/>
  <c r="E1405" i="4"/>
  <c r="E1406" i="4"/>
  <c r="E1407" i="4"/>
  <c r="E1408" i="4"/>
  <c r="E1409" i="4"/>
  <c r="E1410" i="4"/>
  <c r="E1411" i="4"/>
  <c r="E1412" i="4"/>
  <c r="E1413" i="4"/>
  <c r="E1414" i="4"/>
  <c r="E1415" i="4"/>
  <c r="E1416" i="4"/>
  <c r="E1417" i="4"/>
  <c r="E1418" i="4"/>
  <c r="E1419" i="4"/>
  <c r="E1420" i="4"/>
  <c r="E1421" i="4"/>
  <c r="E1422" i="4"/>
  <c r="E1423" i="4"/>
  <c r="E1424" i="4"/>
  <c r="E1425" i="4"/>
  <c r="E1426" i="4"/>
  <c r="E1427" i="4"/>
  <c r="E1428" i="4"/>
  <c r="E1429" i="4"/>
  <c r="E1430" i="4"/>
  <c r="E1431" i="4"/>
  <c r="E1432" i="4"/>
  <c r="E1433" i="4"/>
  <c r="E1434" i="4"/>
  <c r="E1435" i="4"/>
  <c r="E1436" i="4"/>
  <c r="E1437" i="4"/>
  <c r="E1438" i="4"/>
  <c r="E1439" i="4"/>
  <c r="E1440" i="4"/>
  <c r="E1441" i="4"/>
  <c r="E1442" i="4"/>
  <c r="E1443" i="4"/>
  <c r="E1444" i="4"/>
  <c r="E1445" i="4"/>
  <c r="E1446" i="4"/>
  <c r="E1447" i="4"/>
  <c r="E1448" i="4"/>
  <c r="E1449" i="4"/>
  <c r="E1450" i="4"/>
  <c r="E1451" i="4"/>
  <c r="E1452" i="4"/>
  <c r="E1453" i="4"/>
  <c r="E1454" i="4"/>
  <c r="E1455" i="4"/>
  <c r="E1456" i="4"/>
  <c r="E1457" i="4"/>
  <c r="E1458" i="4"/>
  <c r="E1459" i="4"/>
  <c r="E1460" i="4"/>
  <c r="E1461" i="4"/>
  <c r="E1462" i="4"/>
  <c r="E1463" i="4"/>
  <c r="E1464" i="4"/>
  <c r="E1465" i="4"/>
  <c r="E1466" i="4"/>
  <c r="E1467" i="4"/>
  <c r="E1468" i="4"/>
  <c r="E1469" i="4"/>
  <c r="E1470" i="4"/>
  <c r="E1471" i="4"/>
  <c r="E1472" i="4"/>
  <c r="E1473" i="4"/>
  <c r="E1474" i="4"/>
  <c r="E1475" i="4"/>
  <c r="E1476" i="4"/>
  <c r="E1477" i="4"/>
  <c r="E1478" i="4"/>
  <c r="E1479" i="4"/>
  <c r="E1480" i="4"/>
  <c r="E1481" i="4"/>
  <c r="E1482" i="4"/>
  <c r="E1483" i="4"/>
  <c r="E1484" i="4"/>
  <c r="E1485" i="4"/>
  <c r="E1486" i="4"/>
  <c r="E1487" i="4"/>
  <c r="E1488" i="4"/>
  <c r="E1489" i="4"/>
  <c r="E1490" i="4"/>
  <c r="E1491" i="4"/>
  <c r="E1492" i="4"/>
  <c r="E1493" i="4"/>
  <c r="E1494" i="4"/>
  <c r="E1495" i="4"/>
  <c r="E1496" i="4"/>
  <c r="E1497" i="4"/>
  <c r="E1498" i="4"/>
  <c r="E1499" i="4"/>
  <c r="E1500" i="4"/>
  <c r="E1501" i="4"/>
  <c r="E1502" i="4"/>
  <c r="E1503" i="4"/>
  <c r="E1504" i="4"/>
  <c r="E1505" i="4"/>
  <c r="E1506" i="4"/>
  <c r="E1507" i="4"/>
  <c r="E1508" i="4"/>
  <c r="E1509" i="4"/>
  <c r="E1510" i="4"/>
  <c r="E1511" i="4"/>
  <c r="E1512" i="4"/>
  <c r="E1513" i="4"/>
  <c r="E1514" i="4"/>
  <c r="E1515" i="4"/>
  <c r="E1516" i="4"/>
  <c r="E1517" i="4"/>
  <c r="E1518" i="4"/>
  <c r="E1519" i="4"/>
  <c r="E1520" i="4"/>
  <c r="E1521" i="4"/>
  <c r="E1522" i="4"/>
  <c r="E1523" i="4"/>
  <c r="E1524" i="4"/>
  <c r="E1525" i="4"/>
  <c r="E1526" i="4"/>
  <c r="E1527" i="4"/>
  <c r="E1528" i="4"/>
  <c r="E1529" i="4"/>
  <c r="E1530" i="4"/>
  <c r="E1531" i="4"/>
  <c r="E1532" i="4"/>
  <c r="E1533" i="4"/>
  <c r="E1534" i="4"/>
  <c r="E1535" i="4"/>
  <c r="E1536" i="4"/>
  <c r="E1537" i="4"/>
  <c r="E1538" i="4"/>
  <c r="E1539" i="4"/>
  <c r="E1540" i="4"/>
  <c r="E1541" i="4"/>
  <c r="E1542" i="4"/>
  <c r="E1543" i="4"/>
  <c r="E1544" i="4"/>
  <c r="E1545" i="4"/>
  <c r="E1546" i="4"/>
  <c r="E1547" i="4"/>
  <c r="E1548" i="4"/>
  <c r="E1549" i="4"/>
  <c r="E1550" i="4"/>
  <c r="E1551" i="4"/>
  <c r="E1552" i="4"/>
  <c r="E1553" i="4"/>
  <c r="E1554" i="4"/>
  <c r="E1555" i="4"/>
  <c r="E1556" i="4"/>
  <c r="E1557" i="4"/>
  <c r="E1558" i="4"/>
  <c r="E1559" i="4"/>
  <c r="E1560" i="4"/>
  <c r="E1561" i="4"/>
  <c r="E1562" i="4"/>
  <c r="E1563" i="4"/>
  <c r="E1564" i="4"/>
  <c r="E1565" i="4"/>
  <c r="E1566" i="4"/>
  <c r="E1567" i="4"/>
  <c r="E1568" i="4"/>
  <c r="E1569" i="4"/>
  <c r="E1570" i="4"/>
  <c r="E1571" i="4"/>
  <c r="E1572" i="4"/>
  <c r="E1573" i="4"/>
  <c r="E1574" i="4"/>
  <c r="E1575" i="4"/>
  <c r="E1576" i="4"/>
  <c r="E1577" i="4"/>
  <c r="E1578" i="4"/>
  <c r="E1579" i="4"/>
  <c r="E1580" i="4"/>
  <c r="E1581" i="4"/>
  <c r="E1582" i="4"/>
  <c r="E1583" i="4"/>
  <c r="E1584" i="4"/>
  <c r="E1585" i="4"/>
  <c r="E1586" i="4"/>
  <c r="E1587" i="4"/>
  <c r="E1588" i="4"/>
  <c r="E1589" i="4"/>
  <c r="E1590" i="4"/>
  <c r="E1591" i="4"/>
  <c r="E1592" i="4"/>
  <c r="E1593" i="4"/>
  <c r="E1594" i="4"/>
  <c r="E1595" i="4"/>
  <c r="E1596" i="4"/>
  <c r="E1597" i="4"/>
  <c r="E1598" i="4"/>
  <c r="E1599" i="4"/>
  <c r="E1600" i="4"/>
  <c r="E1601" i="4"/>
  <c r="E1602" i="4"/>
  <c r="E1603" i="4"/>
  <c r="E1604" i="4"/>
  <c r="E1605" i="4"/>
  <c r="E1606" i="4"/>
  <c r="E1607" i="4"/>
  <c r="E1608" i="4"/>
  <c r="E1609" i="4"/>
  <c r="E1610" i="4"/>
  <c r="E1611" i="4"/>
  <c r="E1612" i="4"/>
  <c r="E1613" i="4"/>
  <c r="E1614" i="4"/>
  <c r="E1615" i="4"/>
  <c r="E1616" i="4"/>
  <c r="E1617" i="4"/>
  <c r="E1618" i="4"/>
  <c r="E1619" i="4"/>
  <c r="E1620" i="4"/>
  <c r="E1621" i="4"/>
  <c r="E1622" i="4"/>
  <c r="E1623" i="4"/>
  <c r="E1624" i="4"/>
  <c r="E1625" i="4"/>
  <c r="E1626" i="4"/>
  <c r="E1627" i="4"/>
  <c r="E1628" i="4"/>
  <c r="E1629" i="4"/>
  <c r="E1630" i="4"/>
  <c r="E1631" i="4"/>
  <c r="E1632" i="4"/>
  <c r="E1633" i="4"/>
  <c r="E1634" i="4"/>
  <c r="E1635" i="4"/>
  <c r="E1636" i="4"/>
  <c r="E1637" i="4"/>
  <c r="E1638" i="4"/>
  <c r="E1639" i="4"/>
  <c r="E1640" i="4"/>
  <c r="E1641" i="4"/>
  <c r="E1642" i="4"/>
  <c r="E1643" i="4"/>
  <c r="E1644" i="4"/>
  <c r="E1645" i="4"/>
  <c r="E1646" i="4"/>
  <c r="E1647" i="4"/>
  <c r="E1648" i="4"/>
  <c r="E1649" i="4"/>
  <c r="E1650" i="4"/>
  <c r="E1651" i="4"/>
  <c r="E1652" i="4"/>
  <c r="E1653" i="4"/>
  <c r="E1654" i="4"/>
  <c r="E1655" i="4"/>
  <c r="E1656" i="4"/>
  <c r="E1657" i="4"/>
  <c r="E1658" i="4"/>
  <c r="E1659" i="4"/>
  <c r="E1660" i="4"/>
  <c r="E1661" i="4"/>
  <c r="E1662" i="4"/>
  <c r="E1663" i="4"/>
  <c r="E1664" i="4"/>
  <c r="E1665" i="4"/>
  <c r="E1666" i="4"/>
  <c r="E1667" i="4"/>
  <c r="E1668" i="4"/>
  <c r="E1669" i="4"/>
  <c r="E1670" i="4"/>
  <c r="E1671" i="4"/>
  <c r="E1672" i="4"/>
  <c r="E1673" i="4"/>
  <c r="E1674" i="4"/>
  <c r="E1675" i="4"/>
  <c r="E1676" i="4"/>
  <c r="E1677" i="4"/>
  <c r="E1678" i="4"/>
  <c r="E1679" i="4"/>
  <c r="E1680" i="4"/>
  <c r="E1681" i="4"/>
  <c r="E1682" i="4"/>
  <c r="E1683" i="4"/>
  <c r="E1684" i="4"/>
  <c r="E1685" i="4"/>
  <c r="E1686" i="4"/>
  <c r="E1687" i="4"/>
  <c r="E1688" i="4"/>
  <c r="E1689" i="4"/>
  <c r="E1690" i="4"/>
  <c r="E1691" i="4"/>
  <c r="E1692" i="4"/>
  <c r="E1693" i="4"/>
  <c r="E1694" i="4"/>
  <c r="E1695" i="4"/>
  <c r="E1696" i="4"/>
  <c r="E1697" i="4"/>
  <c r="E1698" i="4"/>
  <c r="E1699" i="4"/>
  <c r="E1700" i="4"/>
  <c r="E1701" i="4"/>
  <c r="E1702" i="4"/>
  <c r="E1703" i="4"/>
  <c r="E1704" i="4"/>
  <c r="E1705" i="4"/>
  <c r="E1706" i="4"/>
  <c r="E1707" i="4"/>
  <c r="E1708" i="4"/>
  <c r="E1709" i="4"/>
  <c r="E1710" i="4"/>
  <c r="E1711" i="4"/>
  <c r="E1712" i="4"/>
  <c r="E1713" i="4"/>
  <c r="E1714" i="4"/>
  <c r="E1715" i="4"/>
  <c r="E1716" i="4"/>
  <c r="E1717" i="4"/>
  <c r="E1718" i="4"/>
  <c r="E1719" i="4"/>
  <c r="E1720" i="4"/>
  <c r="E1721" i="4"/>
  <c r="E1722" i="4"/>
  <c r="E1723" i="4"/>
  <c r="E1724" i="4"/>
  <c r="E1725" i="4"/>
  <c r="E1726" i="4"/>
  <c r="E1727" i="4"/>
  <c r="E1728" i="4"/>
  <c r="E1729" i="4"/>
  <c r="E1730" i="4"/>
  <c r="E1731" i="4"/>
  <c r="E1732" i="4"/>
  <c r="E1733" i="4"/>
  <c r="E1734" i="4"/>
  <c r="E1735" i="4"/>
  <c r="E1736" i="4"/>
  <c r="E1737" i="4"/>
  <c r="E1738" i="4"/>
  <c r="E1739" i="4"/>
  <c r="E1740" i="4"/>
  <c r="E1741" i="4"/>
  <c r="E1742" i="4"/>
  <c r="E1743" i="4"/>
  <c r="E1744" i="4"/>
  <c r="E1745" i="4"/>
  <c r="E1746" i="4"/>
  <c r="E1747" i="4"/>
  <c r="E1748" i="4"/>
  <c r="E1749" i="4"/>
  <c r="E1750" i="4"/>
  <c r="E1751" i="4"/>
  <c r="E1752" i="4"/>
  <c r="E1753" i="4"/>
  <c r="E1754" i="4"/>
  <c r="E1755" i="4"/>
  <c r="E1756" i="4"/>
  <c r="E1757" i="4"/>
  <c r="E1758" i="4"/>
  <c r="E1759" i="4"/>
  <c r="E1760" i="4"/>
  <c r="E1761" i="4"/>
  <c r="E1762" i="4"/>
  <c r="E1763" i="4"/>
  <c r="E1764" i="4"/>
  <c r="E1765" i="4"/>
  <c r="E1766" i="4"/>
  <c r="E1767" i="4"/>
  <c r="E1768" i="4"/>
  <c r="E1769" i="4"/>
  <c r="E1770" i="4"/>
  <c r="E1771" i="4"/>
  <c r="E1772" i="4"/>
  <c r="E1773" i="4"/>
  <c r="E1774" i="4"/>
  <c r="E1775" i="4"/>
  <c r="E1776" i="4"/>
  <c r="E1777" i="4"/>
  <c r="E1778" i="4"/>
  <c r="E1779" i="4"/>
  <c r="E1780" i="4"/>
  <c r="E1781" i="4"/>
  <c r="E1782" i="4"/>
  <c r="E1783" i="4"/>
  <c r="E1784" i="4"/>
  <c r="E1785" i="4"/>
  <c r="E1786" i="4"/>
  <c r="E1787" i="4"/>
  <c r="E1788" i="4"/>
  <c r="E1789" i="4"/>
  <c r="E1790" i="4"/>
  <c r="E1791" i="4"/>
  <c r="E1792" i="4"/>
  <c r="E1793" i="4"/>
  <c r="E1794" i="4"/>
  <c r="E1795" i="4"/>
  <c r="E1796" i="4"/>
  <c r="E1797" i="4"/>
  <c r="E1798" i="4"/>
  <c r="E1799" i="4"/>
  <c r="E1800" i="4"/>
  <c r="E1801" i="4"/>
  <c r="E1802" i="4"/>
  <c r="E1803" i="4"/>
  <c r="E1804" i="4"/>
  <c r="E1805" i="4"/>
  <c r="E1806" i="4"/>
  <c r="E1807" i="4"/>
  <c r="E1808" i="4"/>
  <c r="E1809" i="4"/>
  <c r="E1810" i="4"/>
  <c r="E1811" i="4"/>
  <c r="E1812" i="4"/>
  <c r="E1813" i="4"/>
  <c r="E1814" i="4"/>
  <c r="E1815" i="4"/>
  <c r="E1816" i="4"/>
  <c r="E1817" i="4"/>
  <c r="E1818" i="4"/>
  <c r="E1819" i="4"/>
  <c r="E1820" i="4"/>
  <c r="E1821" i="4"/>
  <c r="E1822" i="4"/>
  <c r="E1823" i="4"/>
  <c r="E1824" i="4"/>
  <c r="E1825" i="4"/>
  <c r="E1826" i="4"/>
  <c r="E1827" i="4"/>
  <c r="E1828" i="4"/>
  <c r="E1829" i="4"/>
  <c r="E1830" i="4"/>
  <c r="E1831" i="4"/>
  <c r="E1832" i="4"/>
  <c r="E1833" i="4"/>
  <c r="E1834" i="4"/>
  <c r="E1835" i="4"/>
  <c r="E1836" i="4"/>
  <c r="E1837" i="4"/>
  <c r="E1838" i="4"/>
  <c r="E1839" i="4"/>
  <c r="E1840" i="4"/>
  <c r="E1841" i="4"/>
  <c r="E1842" i="4"/>
  <c r="E1843" i="4"/>
  <c r="E1844" i="4"/>
  <c r="E1845" i="4"/>
  <c r="E1846" i="4"/>
  <c r="E1847" i="4"/>
  <c r="E1848" i="4"/>
  <c r="E1849" i="4"/>
  <c r="E1850" i="4"/>
  <c r="E1851" i="4"/>
  <c r="E1852" i="4"/>
  <c r="E1853" i="4"/>
  <c r="E1854" i="4"/>
  <c r="E1855" i="4"/>
  <c r="E1856" i="4"/>
  <c r="E1857" i="4"/>
  <c r="E1858" i="4"/>
  <c r="E1859" i="4"/>
  <c r="E1860" i="4"/>
  <c r="E1861" i="4"/>
  <c r="E1862" i="4"/>
  <c r="E1863" i="4"/>
  <c r="E1864" i="4"/>
  <c r="E1865" i="4"/>
  <c r="E1866" i="4"/>
  <c r="E1867" i="4"/>
  <c r="E1868" i="4"/>
  <c r="E1869" i="4"/>
  <c r="E1870" i="4"/>
  <c r="E1871" i="4"/>
  <c r="E1872" i="4"/>
  <c r="E1873" i="4"/>
  <c r="E1874" i="4"/>
  <c r="E1875" i="4"/>
  <c r="E1876" i="4"/>
  <c r="E1877" i="4"/>
  <c r="E1878" i="4"/>
  <c r="E1879" i="4"/>
  <c r="E1880" i="4"/>
  <c r="E1881" i="4"/>
  <c r="E1882" i="4"/>
  <c r="E1883" i="4"/>
  <c r="E1884" i="4"/>
  <c r="E1885" i="4"/>
  <c r="E1886" i="4"/>
  <c r="E1887" i="4"/>
  <c r="E1888" i="4"/>
  <c r="E1889" i="4"/>
  <c r="E1890" i="4"/>
  <c r="E1891" i="4"/>
  <c r="E1892" i="4"/>
  <c r="E1893" i="4"/>
  <c r="E1894" i="4"/>
  <c r="E1895" i="4"/>
  <c r="E1896" i="4"/>
  <c r="E1897" i="4"/>
  <c r="E1898" i="4"/>
  <c r="E1899" i="4"/>
  <c r="E1900" i="4"/>
  <c r="E1901" i="4"/>
  <c r="E1902" i="4"/>
  <c r="E1903" i="4"/>
  <c r="E1904" i="4"/>
  <c r="E1905" i="4"/>
  <c r="E1906" i="4"/>
  <c r="E1907" i="4"/>
  <c r="E1908" i="4"/>
  <c r="E1909" i="4"/>
  <c r="E1910" i="4"/>
  <c r="E1911" i="4"/>
  <c r="E1912" i="4"/>
  <c r="E1913" i="4"/>
  <c r="E1914" i="4"/>
  <c r="E1915" i="4"/>
  <c r="E1916" i="4"/>
  <c r="E1917" i="4"/>
  <c r="E1918" i="4"/>
  <c r="E1919" i="4"/>
  <c r="E1920" i="4"/>
  <c r="E1921" i="4"/>
  <c r="E1922" i="4"/>
  <c r="E1923" i="4"/>
  <c r="E1924" i="4"/>
  <c r="E1925" i="4"/>
  <c r="E1926" i="4"/>
  <c r="E1927" i="4"/>
  <c r="E1928" i="4"/>
  <c r="E1929" i="4"/>
  <c r="E1930" i="4"/>
  <c r="E1931" i="4"/>
  <c r="E1932" i="4"/>
  <c r="E1933" i="4"/>
  <c r="E1934" i="4"/>
  <c r="E1935" i="4"/>
  <c r="E1936" i="4"/>
  <c r="E1937" i="4"/>
  <c r="E1938" i="4"/>
  <c r="E1939" i="4"/>
  <c r="E1940" i="4"/>
  <c r="E1941" i="4"/>
  <c r="E1942" i="4"/>
  <c r="E1943" i="4"/>
  <c r="E1944" i="4"/>
  <c r="E1945" i="4"/>
  <c r="E1946" i="4"/>
  <c r="E1947" i="4"/>
  <c r="E1948" i="4"/>
  <c r="E1949" i="4"/>
  <c r="E1950" i="4"/>
  <c r="E1951" i="4"/>
  <c r="E1952" i="4"/>
  <c r="E1953" i="4"/>
  <c r="E1954" i="4"/>
  <c r="E1955" i="4"/>
  <c r="E1956" i="4"/>
  <c r="E1957" i="4"/>
  <c r="E1958" i="4"/>
  <c r="E1959" i="4"/>
  <c r="E1960" i="4"/>
  <c r="E1961" i="4"/>
  <c r="E1962" i="4"/>
  <c r="E1963" i="4"/>
  <c r="E1964" i="4"/>
  <c r="E1965" i="4"/>
  <c r="E1966" i="4"/>
  <c r="E1967" i="4"/>
  <c r="E1968" i="4"/>
  <c r="E1969" i="4"/>
  <c r="E1970" i="4"/>
  <c r="E1971" i="4"/>
  <c r="E1972" i="4"/>
  <c r="E1973" i="4"/>
  <c r="E1974" i="4"/>
  <c r="E1975" i="4"/>
  <c r="E1976" i="4"/>
  <c r="E1977" i="4"/>
  <c r="E1978" i="4"/>
  <c r="E1979" i="4"/>
  <c r="E1980" i="4"/>
  <c r="E1981" i="4"/>
  <c r="E1982" i="4"/>
  <c r="E1983" i="4"/>
  <c r="E1984" i="4"/>
  <c r="E1985" i="4"/>
  <c r="E1986" i="4"/>
  <c r="E1987" i="4"/>
  <c r="E1988" i="4"/>
  <c r="E1989" i="4"/>
  <c r="E1990" i="4"/>
  <c r="E1991" i="4"/>
  <c r="E1992" i="4"/>
  <c r="E1993" i="4"/>
  <c r="E1994" i="4"/>
  <c r="E1995" i="4"/>
  <c r="E1996" i="4"/>
  <c r="E1997" i="4"/>
  <c r="E1998" i="4"/>
  <c r="E1999" i="4"/>
  <c r="E2000" i="4"/>
  <c r="E2001" i="4"/>
  <c r="E2002" i="4"/>
  <c r="E2003" i="4"/>
  <c r="E2004" i="4"/>
  <c r="E2005" i="4"/>
  <c r="E2006" i="4"/>
  <c r="E2007" i="4"/>
  <c r="E2008" i="4"/>
  <c r="E2009" i="4"/>
  <c r="E2010" i="4"/>
  <c r="E2011" i="4"/>
  <c r="E2012" i="4"/>
  <c r="E2013" i="4"/>
  <c r="E2014" i="4"/>
  <c r="E2015" i="4"/>
  <c r="E2016" i="4"/>
  <c r="E2017" i="4"/>
  <c r="E2018" i="4"/>
  <c r="E2019" i="4"/>
  <c r="E2020" i="4"/>
  <c r="E2021" i="4"/>
  <c r="E2022" i="4"/>
  <c r="E2023" i="4"/>
  <c r="E2024" i="4"/>
  <c r="E2025" i="4"/>
  <c r="E2026" i="4"/>
  <c r="E2027" i="4"/>
  <c r="E2028" i="4"/>
  <c r="E2029" i="4"/>
  <c r="E2030" i="4"/>
  <c r="E2031" i="4"/>
  <c r="E2032" i="4"/>
  <c r="E2033" i="4"/>
  <c r="E2034" i="4"/>
  <c r="E2035" i="4"/>
  <c r="E2036" i="4"/>
  <c r="E2037" i="4"/>
  <c r="E2038" i="4"/>
  <c r="E2039" i="4"/>
  <c r="E2040" i="4"/>
  <c r="E2041" i="4"/>
  <c r="E2042" i="4"/>
  <c r="E2043" i="4"/>
  <c r="E2044" i="4"/>
  <c r="E2045" i="4"/>
  <c r="E2046" i="4"/>
  <c r="E2047" i="4"/>
  <c r="E2048" i="4"/>
  <c r="E2049" i="4"/>
  <c r="E2050" i="4"/>
  <c r="E2051" i="4"/>
  <c r="E2052" i="4"/>
  <c r="C57" i="6"/>
  <c r="C56" i="6"/>
  <c r="C55" i="6"/>
  <c r="C54" i="6"/>
  <c r="C53" i="6"/>
  <c r="C52" i="6"/>
  <c r="C51" i="6"/>
  <c r="C50" i="6"/>
  <c r="C49" i="6"/>
  <c r="C48" i="6"/>
  <c r="C47" i="6"/>
  <c r="C46" i="6"/>
  <c r="C45" i="6"/>
  <c r="C44" i="6"/>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C10" i="6"/>
  <c r="C9" i="6"/>
  <c r="C8" i="6"/>
  <c r="C7" i="6"/>
  <c r="C6" i="6"/>
  <c r="P57" i="6"/>
  <c r="P56" i="6"/>
  <c r="P55" i="6"/>
  <c r="P54" i="6"/>
  <c r="P53" i="6"/>
  <c r="P52" i="6"/>
  <c r="P51" i="6"/>
  <c r="P50" i="6"/>
  <c r="P49" i="6"/>
  <c r="P48" i="6"/>
  <c r="P47" i="6"/>
  <c r="P46" i="6"/>
  <c r="P45" i="6"/>
  <c r="P44" i="6"/>
  <c r="P43" i="6"/>
  <c r="P42" i="6"/>
  <c r="P41" i="6"/>
  <c r="P40" i="6"/>
  <c r="P39" i="6"/>
  <c r="P38" i="6"/>
  <c r="P37" i="6"/>
  <c r="P36" i="6"/>
  <c r="P35" i="6"/>
  <c r="Q35" i="6" s="1"/>
  <c r="P34" i="6"/>
  <c r="N37" i="6"/>
  <c r="N36" i="6"/>
  <c r="N35" i="6"/>
  <c r="N34" i="6"/>
  <c r="L34" i="6"/>
  <c r="P33" i="6"/>
  <c r="N57" i="6"/>
  <c r="N56" i="6"/>
  <c r="N55" i="6"/>
  <c r="N54" i="6"/>
  <c r="N53" i="6"/>
  <c r="N52" i="6"/>
  <c r="N51" i="6"/>
  <c r="N50" i="6"/>
  <c r="N49" i="6"/>
  <c r="O49" i="6" s="1"/>
  <c r="N48" i="6"/>
  <c r="N47" i="6"/>
  <c r="N46" i="6"/>
  <c r="N45" i="6"/>
  <c r="N43" i="6"/>
  <c r="N42" i="6"/>
  <c r="N41" i="6"/>
  <c r="L57" i="6"/>
  <c r="M57" i="6" s="1"/>
  <c r="L56" i="6"/>
  <c r="L55" i="6"/>
  <c r="L54" i="6"/>
  <c r="L53" i="6"/>
  <c r="L52" i="6"/>
  <c r="L51" i="6"/>
  <c r="L50" i="6"/>
  <c r="L49" i="6"/>
  <c r="L48" i="6"/>
  <c r="L47" i="6"/>
  <c r="L46" i="6"/>
  <c r="L45" i="6"/>
  <c r="M45" i="6" s="1"/>
  <c r="L44" i="6"/>
  <c r="L43" i="6"/>
  <c r="L42" i="6"/>
  <c r="H57" i="6"/>
  <c r="H56" i="6"/>
  <c r="H55" i="6"/>
  <c r="H54" i="6"/>
  <c r="H53" i="6"/>
  <c r="H52" i="6"/>
  <c r="H51" i="6"/>
  <c r="H50" i="6"/>
  <c r="H49" i="6"/>
  <c r="H48" i="6"/>
  <c r="H47" i="6"/>
  <c r="H46" i="6"/>
  <c r="H45" i="6"/>
  <c r="H44" i="6"/>
  <c r="H43" i="6"/>
  <c r="H42" i="6"/>
  <c r="H41" i="6"/>
  <c r="F57" i="6"/>
  <c r="F56" i="6"/>
  <c r="F55" i="6"/>
  <c r="F54" i="6"/>
  <c r="F53" i="6"/>
  <c r="F52" i="6"/>
  <c r="F51" i="6"/>
  <c r="F50" i="6"/>
  <c r="F49" i="6"/>
  <c r="F48" i="6"/>
  <c r="F47" i="6"/>
  <c r="F46" i="6"/>
  <c r="F45" i="6"/>
  <c r="F44" i="6"/>
  <c r="F43" i="6"/>
  <c r="F42" i="6"/>
  <c r="F41" i="6"/>
  <c r="L37" i="6"/>
  <c r="L36" i="6"/>
  <c r="L35" i="6"/>
  <c r="N40" i="6"/>
  <c r="N39" i="6"/>
  <c r="N38" i="6"/>
  <c r="L41" i="6"/>
  <c r="L40" i="6"/>
  <c r="L39" i="6"/>
  <c r="L38" i="6"/>
  <c r="P32" i="6"/>
  <c r="P31" i="6"/>
  <c r="Q31" i="6" s="1"/>
  <c r="P30" i="6"/>
  <c r="N33" i="6"/>
  <c r="N32" i="6"/>
  <c r="N31" i="6"/>
  <c r="N30" i="6"/>
  <c r="L33" i="6"/>
  <c r="L32" i="6"/>
  <c r="L31" i="6"/>
  <c r="L30" i="6"/>
  <c r="M30" i="6" s="1"/>
  <c r="P29" i="6"/>
  <c r="P28" i="6"/>
  <c r="P27" i="6"/>
  <c r="P26" i="6"/>
  <c r="N29" i="6"/>
  <c r="N28" i="6"/>
  <c r="N27" i="6"/>
  <c r="N26" i="6"/>
  <c r="P25" i="6"/>
  <c r="P24" i="6"/>
  <c r="P23" i="6"/>
  <c r="P22" i="6"/>
  <c r="L29" i="6"/>
  <c r="L28" i="6"/>
  <c r="L27" i="6"/>
  <c r="L26" i="6"/>
  <c r="L25" i="6"/>
  <c r="L24" i="6"/>
  <c r="L23" i="6"/>
  <c r="L22" i="6"/>
  <c r="P21" i="6"/>
  <c r="P20" i="6"/>
  <c r="P19" i="6"/>
  <c r="P18" i="6"/>
  <c r="N18" i="6"/>
  <c r="N21" i="6"/>
  <c r="N20" i="6"/>
  <c r="N19" i="6"/>
  <c r="O19" i="6" s="1"/>
  <c r="L21" i="6"/>
  <c r="L20" i="6"/>
  <c r="L19" i="6"/>
  <c r="L18" i="6"/>
  <c r="I16" i="9"/>
  <c r="I19" i="9"/>
  <c r="I18" i="9"/>
  <c r="I17" i="9"/>
  <c r="I15" i="9"/>
  <c r="I14" i="9"/>
  <c r="C17" i="9"/>
  <c r="C16" i="9"/>
  <c r="A17" i="9"/>
  <c r="A16" i="9"/>
  <c r="A15" i="9"/>
  <c r="G1" i="9"/>
  <c r="H8" i="9"/>
  <c r="H7" i="9"/>
  <c r="H6" i="9"/>
  <c r="G9" i="9"/>
  <c r="G8" i="9"/>
  <c r="G7" i="9"/>
  <c r="G6" i="9"/>
  <c r="J57" i="6"/>
  <c r="K57" i="6" s="1"/>
  <c r="J56" i="6"/>
  <c r="J55" i="6"/>
  <c r="J54" i="6"/>
  <c r="D57" i="6"/>
  <c r="D56" i="6"/>
  <c r="D55" i="6"/>
  <c r="D54" i="6"/>
  <c r="J53" i="6"/>
  <c r="J52" i="6"/>
  <c r="K52" i="6" s="1"/>
  <c r="J51" i="6"/>
  <c r="J50" i="6"/>
  <c r="D53" i="6"/>
  <c r="D52" i="6"/>
  <c r="D51" i="6"/>
  <c r="D50" i="6"/>
  <c r="J49" i="6"/>
  <c r="J48" i="6"/>
  <c r="J47" i="6"/>
  <c r="J46" i="6"/>
  <c r="D49" i="6"/>
  <c r="D48" i="6"/>
  <c r="D47" i="6"/>
  <c r="D46" i="6"/>
  <c r="J45" i="6"/>
  <c r="K45" i="6" s="1"/>
  <c r="J44" i="6"/>
  <c r="K44" i="6" s="1"/>
  <c r="J43" i="6"/>
  <c r="K43" i="6" s="1"/>
  <c r="J42" i="6"/>
  <c r="K42" i="6" s="1"/>
  <c r="D45" i="6"/>
  <c r="D44" i="6"/>
  <c r="D43" i="6"/>
  <c r="D42" i="6"/>
  <c r="J41" i="6"/>
  <c r="K41" i="6" s="1"/>
  <c r="J40" i="6"/>
  <c r="J39" i="6"/>
  <c r="J38" i="6"/>
  <c r="H40" i="6"/>
  <c r="H39" i="6"/>
  <c r="H38" i="6"/>
  <c r="F40" i="6"/>
  <c r="F39" i="6"/>
  <c r="F38" i="6"/>
  <c r="D38" i="6"/>
  <c r="D39" i="6"/>
  <c r="D41" i="6"/>
  <c r="D40" i="6"/>
  <c r="P10" i="6"/>
  <c r="P13" i="6"/>
  <c r="P12" i="6"/>
  <c r="P11" i="6"/>
  <c r="N13" i="6"/>
  <c r="N12" i="6"/>
  <c r="N11" i="6"/>
  <c r="N10" i="6"/>
  <c r="L12" i="6"/>
  <c r="L13" i="6"/>
  <c r="L11" i="6"/>
  <c r="L10" i="6"/>
  <c r="J36" i="6"/>
  <c r="J35" i="6"/>
  <c r="J34" i="6"/>
  <c r="H34" i="6"/>
  <c r="H37" i="6"/>
  <c r="H36" i="6"/>
  <c r="H35" i="6"/>
  <c r="F34" i="6"/>
  <c r="F37" i="6"/>
  <c r="F36" i="6"/>
  <c r="F35" i="6"/>
  <c r="D34" i="6"/>
  <c r="D37" i="6"/>
  <c r="D36" i="6"/>
  <c r="D35" i="6"/>
  <c r="J33" i="6"/>
  <c r="J32" i="6"/>
  <c r="J31" i="6"/>
  <c r="J30" i="6"/>
  <c r="H30" i="6"/>
  <c r="H33" i="6"/>
  <c r="H32" i="6"/>
  <c r="H31" i="6"/>
  <c r="F30" i="6"/>
  <c r="F33" i="6"/>
  <c r="F32" i="6"/>
  <c r="F31" i="6"/>
  <c r="D30" i="6"/>
  <c r="D33" i="6"/>
  <c r="D32" i="6"/>
  <c r="D31" i="6"/>
  <c r="J29" i="6"/>
  <c r="J28" i="6"/>
  <c r="J27" i="6"/>
  <c r="J26" i="6"/>
  <c r="H26" i="6"/>
  <c r="H29" i="6"/>
  <c r="H28" i="6"/>
  <c r="H27" i="6"/>
  <c r="F26" i="6"/>
  <c r="F29" i="6"/>
  <c r="F28" i="6"/>
  <c r="F27" i="6"/>
  <c r="D26" i="6"/>
  <c r="D29" i="6"/>
  <c r="D28" i="6"/>
  <c r="D27" i="6"/>
  <c r="J25" i="6"/>
  <c r="J24" i="6"/>
  <c r="K24" i="6" s="1"/>
  <c r="J23" i="6"/>
  <c r="J22" i="6"/>
  <c r="H22" i="6"/>
  <c r="H25" i="6"/>
  <c r="H24" i="6"/>
  <c r="H23" i="6"/>
  <c r="F22" i="6"/>
  <c r="F25" i="6"/>
  <c r="F24" i="6"/>
  <c r="F23" i="6"/>
  <c r="D22" i="6"/>
  <c r="D25" i="6"/>
  <c r="D24" i="6"/>
  <c r="D23" i="6"/>
  <c r="J21" i="6"/>
  <c r="J20" i="6"/>
  <c r="J19" i="6"/>
  <c r="J18" i="6"/>
  <c r="H18" i="6"/>
  <c r="H21" i="6"/>
  <c r="H20" i="6"/>
  <c r="H19" i="6"/>
  <c r="F21" i="6"/>
  <c r="F20" i="6"/>
  <c r="F19" i="6"/>
  <c r="F18" i="6"/>
  <c r="D18" i="6"/>
  <c r="D21" i="6"/>
  <c r="D20" i="6"/>
  <c r="D19" i="6"/>
  <c r="D2" i="6"/>
  <c r="C15" i="9"/>
  <c r="B6" i="9"/>
  <c r="N17" i="6"/>
  <c r="P17" i="6"/>
  <c r="L14" i="6"/>
  <c r="J3" i="4"/>
  <c r="R43" i="6" l="1"/>
  <c r="S43" i="6" s="1"/>
  <c r="R23" i="6"/>
  <c r="S23" i="6" s="1"/>
  <c r="R29" i="6"/>
  <c r="S29" i="6" s="1"/>
  <c r="R40" i="6"/>
  <c r="S40" i="6" s="1"/>
  <c r="M44" i="6"/>
  <c r="M21" i="6"/>
  <c r="M33" i="6"/>
  <c r="G40" i="6"/>
  <c r="M56" i="6"/>
  <c r="AC49" i="6"/>
  <c r="E25" i="6"/>
  <c r="E33" i="6"/>
  <c r="R37" i="6"/>
  <c r="S37" i="6" s="1"/>
  <c r="AC29" i="6"/>
  <c r="AC40" i="6"/>
  <c r="AK17" i="6"/>
  <c r="AC41" i="6"/>
  <c r="AA24" i="6"/>
  <c r="AA25" i="6"/>
  <c r="AK37" i="6"/>
  <c r="AC28" i="6"/>
  <c r="AC44" i="6"/>
  <c r="AC14" i="6"/>
  <c r="AC32" i="6"/>
  <c r="AC48" i="6"/>
  <c r="W48" i="6"/>
  <c r="AI49" i="6"/>
  <c r="U17" i="6"/>
  <c r="W49" i="6"/>
  <c r="AK13" i="6"/>
  <c r="AC52" i="6"/>
  <c r="AC37" i="6"/>
  <c r="AK47" i="6"/>
  <c r="M26" i="6"/>
  <c r="M48" i="6"/>
  <c r="M29" i="6"/>
  <c r="K49" i="6"/>
  <c r="K20" i="6"/>
  <c r="K32" i="6"/>
  <c r="AK16" i="6"/>
  <c r="O20" i="6"/>
  <c r="AC12" i="6"/>
  <c r="W12" i="6"/>
  <c r="AC17" i="6"/>
  <c r="AI16" i="6"/>
  <c r="AC20" i="6"/>
  <c r="AK21" i="6"/>
  <c r="AC11" i="6"/>
  <c r="AA12" i="6"/>
  <c r="AC16" i="6"/>
  <c r="AI15" i="6"/>
  <c r="U15" i="6"/>
  <c r="AK11" i="6"/>
  <c r="AK12" i="6"/>
  <c r="AC21" i="6"/>
  <c r="R39" i="6"/>
  <c r="S39" i="6" s="1"/>
  <c r="E37" i="6"/>
  <c r="E21" i="6"/>
  <c r="AA28" i="6"/>
  <c r="M22" i="6"/>
  <c r="U16" i="6"/>
  <c r="U32" i="6"/>
  <c r="U47" i="6"/>
  <c r="AK57" i="6"/>
  <c r="AC57" i="6"/>
  <c r="AA57" i="6"/>
  <c r="AK51" i="6"/>
  <c r="AI51" i="6"/>
  <c r="AI41" i="6"/>
  <c r="AC36" i="6"/>
  <c r="AK36" i="6"/>
  <c r="AC23" i="6"/>
  <c r="AK23" i="6"/>
  <c r="AK24" i="6"/>
  <c r="AK15" i="6"/>
  <c r="W10" i="6"/>
  <c r="AC10" i="6"/>
  <c r="Q36" i="6"/>
  <c r="Q37" i="6"/>
  <c r="W50" i="6"/>
  <c r="W51" i="6"/>
  <c r="AK39" i="6"/>
  <c r="R53" i="6"/>
  <c r="S53" i="6" s="1"/>
  <c r="R44" i="6"/>
  <c r="S44" i="6" s="1"/>
  <c r="I50" i="6"/>
  <c r="W52" i="6"/>
  <c r="Q52" i="6"/>
  <c r="AC50" i="6"/>
  <c r="AC51" i="6"/>
  <c r="AC53" i="6"/>
  <c r="W53" i="6"/>
  <c r="AK27" i="6"/>
  <c r="AK28" i="6"/>
  <c r="AK26" i="6"/>
  <c r="U34" i="6"/>
  <c r="U35" i="6"/>
  <c r="Q53" i="6"/>
  <c r="G51" i="6"/>
  <c r="M54" i="6"/>
  <c r="K28" i="6"/>
  <c r="K35" i="6"/>
  <c r="AC38" i="6"/>
  <c r="K38" i="6"/>
  <c r="AI37" i="6"/>
  <c r="R36" i="6"/>
  <c r="S36" i="6" s="1"/>
  <c r="R52" i="6"/>
  <c r="S52" i="6" s="1"/>
  <c r="M12" i="6"/>
  <c r="AC13" i="6"/>
  <c r="AA13" i="6"/>
  <c r="W54" i="6"/>
  <c r="W55" i="6"/>
  <c r="W56" i="6"/>
  <c r="W57" i="6"/>
  <c r="W41" i="6"/>
  <c r="W40" i="6"/>
  <c r="W39" i="6"/>
  <c r="W38" i="6"/>
  <c r="W37" i="6"/>
  <c r="W36" i="6"/>
  <c r="W35" i="6"/>
  <c r="W34" i="6"/>
  <c r="W33" i="6"/>
  <c r="W32" i="6"/>
  <c r="W31" i="6"/>
  <c r="W30" i="6"/>
  <c r="W29" i="6"/>
  <c r="W28" i="6"/>
  <c r="W27" i="6"/>
  <c r="W26" i="6"/>
  <c r="W25" i="6"/>
  <c r="W24" i="6"/>
  <c r="W23" i="6"/>
  <c r="W22" i="6"/>
  <c r="W21" i="6"/>
  <c r="W20" i="6"/>
  <c r="W19" i="6"/>
  <c r="W18" i="6"/>
  <c r="AD6" i="6"/>
  <c r="AD7" i="6"/>
  <c r="AD9" i="6"/>
  <c r="AD8" i="6"/>
  <c r="R25" i="6"/>
  <c r="S25" i="6" s="1"/>
  <c r="W16" i="6"/>
  <c r="W17" i="6"/>
  <c r="W13" i="6"/>
  <c r="W11" i="6"/>
  <c r="AA10" i="6"/>
  <c r="Z6" i="6"/>
  <c r="R41" i="6"/>
  <c r="S41" i="6" s="1"/>
  <c r="R21" i="6"/>
  <c r="S21" i="6" s="1"/>
  <c r="AC22" i="6"/>
  <c r="AK30" i="6"/>
  <c r="W14" i="6"/>
  <c r="AC54" i="6"/>
  <c r="R57" i="6"/>
  <c r="S57" i="6" s="1"/>
  <c r="Q46" i="6"/>
  <c r="W46" i="6"/>
  <c r="AK38" i="6"/>
  <c r="Q32" i="6"/>
  <c r="AK32" i="6"/>
  <c r="AC24" i="6"/>
  <c r="AI34" i="6"/>
  <c r="R26" i="6"/>
  <c r="S26" i="6" s="1"/>
  <c r="R27" i="6"/>
  <c r="S27" i="6" s="1"/>
  <c r="R20" i="6"/>
  <c r="S20" i="6" s="1"/>
  <c r="AF54" i="6"/>
  <c r="R42" i="6"/>
  <c r="S42" i="6" s="1"/>
  <c r="AF44" i="6"/>
  <c r="AG44" i="6" s="1"/>
  <c r="R28" i="6"/>
  <c r="S28" i="6" s="1"/>
  <c r="AI35" i="6"/>
  <c r="M50" i="6"/>
  <c r="AC56" i="6"/>
  <c r="R24" i="6"/>
  <c r="S24" i="6" s="1"/>
  <c r="AF12" i="6"/>
  <c r="AG12" i="6" s="1"/>
  <c r="AF28" i="6"/>
  <c r="AF52" i="6"/>
  <c r="W47" i="6"/>
  <c r="X19" i="6"/>
  <c r="Y19" i="6" s="1"/>
  <c r="X35" i="6"/>
  <c r="Y35" i="6" s="1"/>
  <c r="X51" i="6"/>
  <c r="Y51" i="6" s="1"/>
  <c r="AK41" i="6"/>
  <c r="X49" i="6"/>
  <c r="Y49" i="6" s="1"/>
  <c r="X33" i="6"/>
  <c r="Y33" i="6" s="1"/>
  <c r="X17" i="6"/>
  <c r="Y17" i="6" s="1"/>
  <c r="AF20" i="6"/>
  <c r="AF36" i="6"/>
  <c r="AF21" i="6"/>
  <c r="X37" i="6"/>
  <c r="Y37" i="6" s="1"/>
  <c r="X53" i="6"/>
  <c r="Y53" i="6" s="1"/>
  <c r="E29" i="6"/>
  <c r="W15" i="6"/>
  <c r="AK33" i="6"/>
  <c r="AC25" i="6"/>
  <c r="R45" i="6"/>
  <c r="S45" i="6" s="1"/>
  <c r="AF22" i="6"/>
  <c r="AF38" i="6"/>
  <c r="X14" i="6"/>
  <c r="Y14" i="6" s="1"/>
  <c r="X46" i="6"/>
  <c r="Y46" i="6" s="1"/>
  <c r="X30" i="6"/>
  <c r="Y30" i="6" s="1"/>
  <c r="X18" i="6"/>
  <c r="Y18" i="6" s="1"/>
  <c r="X34" i="6"/>
  <c r="Y34" i="6" s="1"/>
  <c r="X50" i="6"/>
  <c r="Y50" i="6" s="1"/>
  <c r="X21" i="6"/>
  <c r="Y21" i="6" s="1"/>
  <c r="AF11" i="6"/>
  <c r="AG11" i="6" s="1"/>
  <c r="AF27" i="6"/>
  <c r="AF43" i="6"/>
  <c r="AG43" i="6" s="1"/>
  <c r="X45" i="6"/>
  <c r="Y45" i="6" s="1"/>
  <c r="X16" i="6"/>
  <c r="Y16" i="6" s="1"/>
  <c r="X32" i="6"/>
  <c r="Y32" i="6" s="1"/>
  <c r="X48" i="6"/>
  <c r="Y48" i="6" s="1"/>
  <c r="AF10" i="6"/>
  <c r="AF26" i="6"/>
  <c r="AF42" i="6"/>
  <c r="R56" i="6"/>
  <c r="S56" i="6" s="1"/>
  <c r="X15" i="6"/>
  <c r="Y15" i="6" s="1"/>
  <c r="X31" i="6"/>
  <c r="Y31" i="6" s="1"/>
  <c r="X47" i="6"/>
  <c r="Y47" i="6" s="1"/>
  <c r="U24" i="6"/>
  <c r="U26" i="6"/>
  <c r="AA14" i="6"/>
  <c r="AA16" i="6"/>
  <c r="R12" i="6"/>
  <c r="S12" i="6" s="1"/>
  <c r="AA49" i="6"/>
  <c r="X44" i="6"/>
  <c r="Y44" i="6" s="1"/>
  <c r="R16" i="6"/>
  <c r="S16" i="6" s="1"/>
  <c r="AF13" i="6"/>
  <c r="AG13" i="6" s="1"/>
  <c r="AF29" i="6"/>
  <c r="AF45" i="6"/>
  <c r="AG45" i="6" s="1"/>
  <c r="R11" i="6"/>
  <c r="S11" i="6" s="1"/>
  <c r="AI52" i="6"/>
  <c r="X29" i="6"/>
  <c r="Y29" i="6" s="1"/>
  <c r="R15" i="6"/>
  <c r="S15" i="6" s="1"/>
  <c r="AF14" i="6"/>
  <c r="AF30" i="6"/>
  <c r="AF46" i="6"/>
  <c r="AG46" i="6" s="1"/>
  <c r="R10" i="6"/>
  <c r="S10" i="6" s="1"/>
  <c r="X28" i="6"/>
  <c r="Y28" i="6" s="1"/>
  <c r="U10" i="6"/>
  <c r="X13" i="6"/>
  <c r="Y13" i="6" s="1"/>
  <c r="U11" i="6"/>
  <c r="X12" i="6"/>
  <c r="Y12" i="6" s="1"/>
  <c r="U23" i="6"/>
  <c r="X10" i="6"/>
  <c r="Y10" i="6" s="1"/>
  <c r="R51" i="6"/>
  <c r="S51" i="6" s="1"/>
  <c r="R50" i="6"/>
  <c r="S50" i="6" s="1"/>
  <c r="X20" i="6"/>
  <c r="Y20" i="6" s="1"/>
  <c r="X36" i="6"/>
  <c r="Y36" i="6" s="1"/>
  <c r="X52" i="6"/>
  <c r="Y52" i="6" s="1"/>
  <c r="U27" i="6"/>
  <c r="AA17" i="6"/>
  <c r="R48" i="6"/>
  <c r="S48" i="6" s="1"/>
  <c r="U39" i="6"/>
  <c r="AF57" i="6"/>
  <c r="R47" i="6"/>
  <c r="S47" i="6" s="1"/>
  <c r="U40" i="6"/>
  <c r="AA30" i="6"/>
  <c r="AF56" i="6"/>
  <c r="R35" i="6"/>
  <c r="S35" i="6" s="1"/>
  <c r="AF23" i="6"/>
  <c r="AF39" i="6"/>
  <c r="AF55" i="6"/>
  <c r="U42" i="6"/>
  <c r="AA32" i="6"/>
  <c r="AF41" i="6"/>
  <c r="R34" i="6"/>
  <c r="S34" i="6" s="1"/>
  <c r="U43" i="6"/>
  <c r="AA33" i="6"/>
  <c r="AF40" i="6"/>
  <c r="R32" i="6"/>
  <c r="S32" i="6" s="1"/>
  <c r="X26" i="6"/>
  <c r="Y26" i="6" s="1"/>
  <c r="X42" i="6"/>
  <c r="Y42" i="6" s="1"/>
  <c r="U56" i="6"/>
  <c r="AA45" i="6"/>
  <c r="AI20" i="6"/>
  <c r="AF25" i="6"/>
  <c r="R31" i="6"/>
  <c r="S31" i="6" s="1"/>
  <c r="U57" i="6"/>
  <c r="AA46" i="6"/>
  <c r="AI23" i="6"/>
  <c r="AF24" i="6"/>
  <c r="R19" i="6"/>
  <c r="S19" i="6" s="1"/>
  <c r="R13" i="6"/>
  <c r="S13" i="6" s="1"/>
  <c r="AA48" i="6"/>
  <c r="AI36" i="6"/>
  <c r="R18" i="6"/>
  <c r="S18" i="6" s="1"/>
  <c r="U25" i="6"/>
  <c r="U41" i="6"/>
  <c r="U52" i="6"/>
  <c r="AA15" i="6"/>
  <c r="AA31" i="6"/>
  <c r="AA47" i="6"/>
  <c r="AC26" i="6"/>
  <c r="AC42" i="6"/>
  <c r="AI22" i="6"/>
  <c r="AI38" i="6"/>
  <c r="AI54" i="6"/>
  <c r="X43" i="6"/>
  <c r="Y43" i="6" s="1"/>
  <c r="X27" i="6"/>
  <c r="Y27" i="6" s="1"/>
  <c r="X11" i="6"/>
  <c r="Y11" i="6" s="1"/>
  <c r="R49" i="6"/>
  <c r="S49" i="6" s="1"/>
  <c r="R33" i="6"/>
  <c r="S33" i="6" s="1"/>
  <c r="R17" i="6"/>
  <c r="S17" i="6" s="1"/>
  <c r="AI21" i="6"/>
  <c r="AF53" i="6"/>
  <c r="AF37" i="6"/>
  <c r="X57" i="6"/>
  <c r="Y57" i="6" s="1"/>
  <c r="X41" i="6"/>
  <c r="Y41" i="6" s="1"/>
  <c r="X25" i="6"/>
  <c r="Y25" i="6" s="1"/>
  <c r="U12" i="6"/>
  <c r="U28" i="6"/>
  <c r="U44" i="6"/>
  <c r="AA18" i="6"/>
  <c r="AA34" i="6"/>
  <c r="AA50" i="6"/>
  <c r="X56" i="6"/>
  <c r="Y56" i="6" s="1"/>
  <c r="X40" i="6"/>
  <c r="Y40" i="6" s="1"/>
  <c r="X24" i="6"/>
  <c r="Y24" i="6" s="1"/>
  <c r="R46" i="6"/>
  <c r="S46" i="6" s="1"/>
  <c r="R30" i="6"/>
  <c r="S30" i="6" s="1"/>
  <c r="R14" i="6"/>
  <c r="S14" i="6" s="1"/>
  <c r="U13" i="6"/>
  <c r="U29" i="6"/>
  <c r="U45" i="6"/>
  <c r="AA19" i="6"/>
  <c r="AA35" i="6"/>
  <c r="AA51" i="6"/>
  <c r="AI26" i="6"/>
  <c r="AI42" i="6"/>
  <c r="AF51" i="6"/>
  <c r="AG51" i="6" s="1"/>
  <c r="AF35" i="6"/>
  <c r="AF19" i="6"/>
  <c r="X55" i="6"/>
  <c r="Y55" i="6" s="1"/>
  <c r="X39" i="6"/>
  <c r="Y39" i="6" s="1"/>
  <c r="X23" i="6"/>
  <c r="Y23" i="6" s="1"/>
  <c r="AA20" i="6"/>
  <c r="AA36" i="6"/>
  <c r="AA52" i="6"/>
  <c r="AI10" i="6"/>
  <c r="AI27" i="6"/>
  <c r="AI43" i="6"/>
  <c r="AF50" i="6"/>
  <c r="AG50" i="6" s="1"/>
  <c r="AF34" i="6"/>
  <c r="AF18" i="6"/>
  <c r="X54" i="6"/>
  <c r="Y54" i="6" s="1"/>
  <c r="X38" i="6"/>
  <c r="Y38" i="6" s="1"/>
  <c r="X22" i="6"/>
  <c r="Y22" i="6" s="1"/>
  <c r="AA21" i="6"/>
  <c r="AA37" i="6"/>
  <c r="AA53" i="6"/>
  <c r="AI11" i="6"/>
  <c r="AI28" i="6"/>
  <c r="AI44" i="6"/>
  <c r="AF49" i="6"/>
  <c r="AG49" i="6" s="1"/>
  <c r="AF33" i="6"/>
  <c r="AF17" i="6"/>
  <c r="AI12" i="6"/>
  <c r="AI29" i="6"/>
  <c r="AI45" i="6"/>
  <c r="AF48" i="6"/>
  <c r="AG48" i="6" s="1"/>
  <c r="AF32" i="6"/>
  <c r="AF16" i="6"/>
  <c r="AE16" i="6" s="1"/>
  <c r="AI13" i="6"/>
  <c r="AI30" i="6"/>
  <c r="AI46" i="6"/>
  <c r="AF47" i="6"/>
  <c r="AG47" i="6" s="1"/>
  <c r="AF31" i="6"/>
  <c r="AF15" i="6"/>
  <c r="AI14" i="6"/>
  <c r="R55" i="6"/>
  <c r="S55" i="6" s="1"/>
  <c r="U20" i="6"/>
  <c r="U36" i="6"/>
  <c r="U53" i="6"/>
  <c r="R54" i="6"/>
  <c r="S54" i="6" s="1"/>
  <c r="R38" i="6"/>
  <c r="S38" i="6" s="1"/>
  <c r="R22" i="6"/>
  <c r="S22" i="6" s="1"/>
  <c r="U21" i="6"/>
  <c r="U37" i="6"/>
  <c r="M53" i="6"/>
  <c r="Q38" i="6"/>
  <c r="Q54" i="6"/>
  <c r="Q29" i="6"/>
  <c r="Q39" i="6"/>
  <c r="Q55" i="6"/>
  <c r="Q22" i="6"/>
  <c r="M37" i="6"/>
  <c r="Q40" i="6"/>
  <c r="Q56" i="6"/>
  <c r="Q11" i="6"/>
  <c r="Q19" i="6"/>
  <c r="Q23" i="6"/>
  <c r="Q57" i="6"/>
  <c r="Q24" i="6"/>
  <c r="Q42" i="6"/>
  <c r="Q13" i="6"/>
  <c r="Q21" i="6"/>
  <c r="Q25" i="6"/>
  <c r="Q43" i="6"/>
  <c r="Q30" i="6"/>
  <c r="M43" i="6"/>
  <c r="Q33" i="6"/>
  <c r="Q44" i="6"/>
  <c r="Q45" i="6"/>
  <c r="Q47" i="6"/>
  <c r="Q26" i="6"/>
  <c r="M47" i="6"/>
  <c r="Q48" i="6"/>
  <c r="M27" i="6"/>
  <c r="Q27" i="6"/>
  <c r="Q49" i="6"/>
  <c r="M28" i="6"/>
  <c r="Q28" i="6"/>
  <c r="Q34" i="6"/>
  <c r="Q50" i="6"/>
  <c r="O40" i="6"/>
  <c r="M42" i="6"/>
  <c r="Q10" i="6"/>
  <c r="M46" i="6"/>
  <c r="M31" i="6"/>
  <c r="M52" i="6"/>
  <c r="M36" i="6"/>
  <c r="M55" i="6"/>
  <c r="O33" i="6"/>
  <c r="O41" i="6"/>
  <c r="M35" i="6"/>
  <c r="M23" i="6"/>
  <c r="M34" i="6"/>
  <c r="M24" i="6"/>
  <c r="O38" i="6"/>
  <c r="M38" i="6"/>
  <c r="M39" i="6"/>
  <c r="M51" i="6"/>
  <c r="M19" i="6"/>
  <c r="M40" i="6"/>
  <c r="M11" i="6"/>
  <c r="M20" i="6"/>
  <c r="M41" i="6"/>
  <c r="M49" i="6"/>
  <c r="O22" i="6"/>
  <c r="O23" i="6"/>
  <c r="M10" i="6"/>
  <c r="O39" i="6"/>
  <c r="O53" i="6"/>
  <c r="O55" i="6"/>
  <c r="O57" i="6"/>
  <c r="O26" i="6"/>
  <c r="O47" i="6"/>
  <c r="O50" i="6"/>
  <c r="O21" i="6"/>
  <c r="O24" i="6"/>
  <c r="O52" i="6"/>
  <c r="O12" i="6"/>
  <c r="O25" i="6"/>
  <c r="O30" i="6"/>
  <c r="O54" i="6"/>
  <c r="O13" i="6"/>
  <c r="O32" i="6"/>
  <c r="O56" i="6"/>
  <c r="O42" i="6"/>
  <c r="O43" i="6"/>
  <c r="O28" i="6"/>
  <c r="O44" i="6"/>
  <c r="O34" i="6"/>
  <c r="O51" i="6"/>
  <c r="O29" i="6"/>
  <c r="O45" i="6"/>
  <c r="O35" i="6"/>
  <c r="O36" i="6"/>
  <c r="O37" i="6"/>
  <c r="O48" i="6"/>
  <c r="K39" i="6"/>
  <c r="K47" i="6"/>
  <c r="K55" i="6"/>
  <c r="K40" i="6"/>
  <c r="K48" i="6"/>
  <c r="K56" i="6"/>
  <c r="K54" i="6"/>
  <c r="K46" i="6"/>
  <c r="K37" i="6"/>
  <c r="K18" i="6"/>
  <c r="K22" i="6"/>
  <c r="K26" i="6"/>
  <c r="K30" i="6"/>
  <c r="K19" i="6"/>
  <c r="K23" i="6"/>
  <c r="K27" i="6"/>
  <c r="K31" i="6"/>
  <c r="K34" i="6"/>
  <c r="K50" i="6"/>
  <c r="K21" i="6"/>
  <c r="K25" i="6"/>
  <c r="K29" i="6"/>
  <c r="K33" i="6"/>
  <c r="K36" i="6"/>
  <c r="K51" i="6"/>
  <c r="K53" i="6"/>
  <c r="G52" i="6"/>
  <c r="G56" i="6"/>
  <c r="G47" i="6"/>
  <c r="G18" i="6"/>
  <c r="G23" i="6"/>
  <c r="G27" i="6"/>
  <c r="G31" i="6"/>
  <c r="G35" i="6"/>
  <c r="E48" i="6"/>
  <c r="G53" i="6"/>
  <c r="G24" i="6"/>
  <c r="G28" i="6"/>
  <c r="G32" i="6"/>
  <c r="G36" i="6"/>
  <c r="G54" i="6"/>
  <c r="E47" i="6"/>
  <c r="G20" i="6"/>
  <c r="G25" i="6"/>
  <c r="G29" i="6"/>
  <c r="G33" i="6"/>
  <c r="G37" i="6"/>
  <c r="G55" i="6"/>
  <c r="G26" i="6"/>
  <c r="G30" i="6"/>
  <c r="G34" i="6"/>
  <c r="G21" i="6"/>
  <c r="G41" i="6"/>
  <c r="G57" i="6"/>
  <c r="G42" i="6"/>
  <c r="G19" i="6"/>
  <c r="G43" i="6"/>
  <c r="G44" i="6"/>
  <c r="G22" i="6"/>
  <c r="G45" i="6"/>
  <c r="G46" i="6"/>
  <c r="G48" i="6"/>
  <c r="E19" i="6"/>
  <c r="E35" i="6"/>
  <c r="G38" i="6"/>
  <c r="G49" i="6"/>
  <c r="G39" i="6"/>
  <c r="G50" i="6"/>
  <c r="E41" i="6"/>
  <c r="E20" i="6"/>
  <c r="E24" i="6"/>
  <c r="E28" i="6"/>
  <c r="I38" i="6"/>
  <c r="I51" i="6"/>
  <c r="I39" i="6"/>
  <c r="I52" i="6"/>
  <c r="I53" i="6"/>
  <c r="I54" i="6"/>
  <c r="I55" i="6"/>
  <c r="I23" i="6"/>
  <c r="I27" i="6"/>
  <c r="I31" i="6"/>
  <c r="I35" i="6"/>
  <c r="I56" i="6"/>
  <c r="I24" i="6"/>
  <c r="I28" i="6"/>
  <c r="I32" i="6"/>
  <c r="I36" i="6"/>
  <c r="I41" i="6"/>
  <c r="I57" i="6"/>
  <c r="I19" i="6"/>
  <c r="I25" i="6"/>
  <c r="I29" i="6"/>
  <c r="I33" i="6"/>
  <c r="I37" i="6"/>
  <c r="I42" i="6"/>
  <c r="I40" i="6"/>
  <c r="I21" i="6"/>
  <c r="I18" i="6"/>
  <c r="I22" i="6"/>
  <c r="I26" i="6"/>
  <c r="I30" i="6"/>
  <c r="I43" i="6"/>
  <c r="E54" i="6"/>
  <c r="I34" i="6"/>
  <c r="I44" i="6"/>
  <c r="I45" i="6"/>
  <c r="I46" i="6"/>
  <c r="I47" i="6"/>
  <c r="I48" i="6"/>
  <c r="E32" i="6"/>
  <c r="E36" i="6"/>
  <c r="I49" i="6"/>
  <c r="E26" i="6"/>
  <c r="E30" i="6"/>
  <c r="E55" i="6"/>
  <c r="E22" i="6"/>
  <c r="E56" i="6"/>
  <c r="E18" i="6"/>
  <c r="E42" i="6"/>
  <c r="E45" i="6"/>
  <c r="E53" i="6"/>
  <c r="E34" i="6"/>
  <c r="E49" i="6"/>
  <c r="E57" i="6"/>
  <c r="E46" i="6"/>
  <c r="E50" i="6"/>
  <c r="E43" i="6"/>
  <c r="E51" i="6"/>
  <c r="E40" i="6"/>
  <c r="E44" i="6"/>
  <c r="E52" i="6"/>
  <c r="E39" i="6"/>
  <c r="E23" i="6"/>
  <c r="E27" i="6"/>
  <c r="E31" i="6"/>
  <c r="M13" i="6"/>
  <c r="O11" i="6"/>
  <c r="Q12" i="6"/>
  <c r="Q20" i="6"/>
  <c r="M25" i="6"/>
  <c r="O10" i="6"/>
  <c r="I20" i="6"/>
  <c r="L15" i="6"/>
  <c r="L16" i="6"/>
  <c r="L8" i="6" s="1"/>
  <c r="L17" i="6"/>
  <c r="M17" i="6" s="1"/>
  <c r="P14" i="6"/>
  <c r="P15" i="6"/>
  <c r="P7" i="6" s="1"/>
  <c r="P16" i="6"/>
  <c r="N14" i="6"/>
  <c r="N6" i="6" s="1"/>
  <c r="N15" i="6"/>
  <c r="N16" i="6"/>
  <c r="Q18" i="6"/>
  <c r="O18" i="6"/>
  <c r="M18" i="6"/>
  <c r="H11" i="9"/>
  <c r="E38" i="6"/>
  <c r="J13" i="6"/>
  <c r="H10" i="6"/>
  <c r="J10" i="6"/>
  <c r="J16" i="6"/>
  <c r="AM19" i="6"/>
  <c r="AM10" i="6"/>
  <c r="AM35" i="6"/>
  <c r="AM39" i="6"/>
  <c r="AM23" i="6"/>
  <c r="AN10" i="6"/>
  <c r="AN47" i="6"/>
  <c r="AN23" i="6"/>
  <c r="AJ9" i="6"/>
  <c r="AN19" i="6"/>
  <c r="AM27" i="6"/>
  <c r="V8" i="6"/>
  <c r="V6" i="6"/>
  <c r="AL19" i="6"/>
  <c r="C18" i="9"/>
  <c r="O27" i="6"/>
  <c r="AL51" i="6"/>
  <c r="AN55" i="6"/>
  <c r="AN43" i="6"/>
  <c r="AL55" i="6"/>
  <c r="AH6" i="6"/>
  <c r="AN31" i="6"/>
  <c r="AM55" i="6"/>
  <c r="P9" i="6"/>
  <c r="AJ8" i="6"/>
  <c r="AN27" i="6"/>
  <c r="AN15" i="6"/>
  <c r="AH9" i="6"/>
  <c r="AB8" i="6"/>
  <c r="T7" i="6"/>
  <c r="AL43" i="6"/>
  <c r="AJ6" i="6"/>
  <c r="T6" i="6"/>
  <c r="AM51" i="6"/>
  <c r="AN51" i="6"/>
  <c r="AB6" i="6"/>
  <c r="AM31" i="6"/>
  <c r="T9" i="6"/>
  <c r="AN39" i="6"/>
  <c r="AJ7" i="6"/>
  <c r="Z8" i="6"/>
  <c r="Z7" i="6"/>
  <c r="Q41" i="6"/>
  <c r="O31" i="6"/>
  <c r="AL39" i="6"/>
  <c r="AL47" i="6"/>
  <c r="AM47" i="6"/>
  <c r="L6" i="6"/>
  <c r="AB9" i="6"/>
  <c r="M32" i="6"/>
  <c r="O46" i="6"/>
  <c r="Q51" i="6"/>
  <c r="AL35" i="6"/>
  <c r="AN35" i="6"/>
  <c r="AH7" i="6"/>
  <c r="AL27" i="6"/>
  <c r="T8" i="6"/>
  <c r="V7" i="6"/>
  <c r="V9" i="6"/>
  <c r="AL31" i="6"/>
  <c r="AL23" i="6"/>
  <c r="AH8" i="6"/>
  <c r="AM43" i="6"/>
  <c r="N9" i="6"/>
  <c r="Z9" i="6"/>
  <c r="AB7" i="6"/>
  <c r="AE12" i="6" l="1"/>
  <c r="AE14" i="6"/>
  <c r="AE13" i="6"/>
  <c r="AE11" i="6"/>
  <c r="AE24" i="6"/>
  <c r="AG42" i="6"/>
  <c r="AE42" i="6"/>
  <c r="AE29" i="6"/>
  <c r="AG10" i="6"/>
  <c r="AE10" i="6"/>
  <c r="AC7" i="6"/>
  <c r="AE15" i="6"/>
  <c r="AD5" i="6"/>
  <c r="AG52" i="6"/>
  <c r="AG53" i="6"/>
  <c r="AK7" i="6"/>
  <c r="AG55" i="6"/>
  <c r="AG56" i="6"/>
  <c r="AG57" i="6"/>
  <c r="AG54" i="6"/>
  <c r="AG41" i="6"/>
  <c r="AG40" i="6"/>
  <c r="AG39" i="6"/>
  <c r="AG38" i="6"/>
  <c r="AG37" i="6"/>
  <c r="AG36" i="6"/>
  <c r="AG35" i="6"/>
  <c r="AG34" i="6"/>
  <c r="AG33" i="6"/>
  <c r="AG32" i="6"/>
  <c r="AG31" i="6"/>
  <c r="AG30" i="6"/>
  <c r="AG29" i="6"/>
  <c r="AG28" i="6"/>
  <c r="AG27" i="6"/>
  <c r="AG26" i="6"/>
  <c r="AG25" i="6"/>
  <c r="AG24" i="6"/>
  <c r="AG23" i="6"/>
  <c r="AG22" i="6"/>
  <c r="AG21" i="6"/>
  <c r="AG20" i="6"/>
  <c r="AG19" i="6"/>
  <c r="AG18" i="6"/>
  <c r="AG15" i="6"/>
  <c r="AG16" i="6"/>
  <c r="AG17" i="6"/>
  <c r="AG14" i="6"/>
  <c r="W9" i="6"/>
  <c r="W8" i="6"/>
  <c r="Z5" i="6"/>
  <c r="AB5" i="6"/>
  <c r="AK8" i="6"/>
  <c r="AC8" i="6"/>
  <c r="V5" i="6"/>
  <c r="T5" i="6"/>
  <c r="AC9" i="6"/>
  <c r="W7" i="6"/>
  <c r="AK9" i="6"/>
  <c r="AA9" i="6"/>
  <c r="X9" i="6"/>
  <c r="Y9" i="6" s="1"/>
  <c r="U9" i="6"/>
  <c r="R9" i="6"/>
  <c r="S9" i="6" s="1"/>
  <c r="AH5" i="6"/>
  <c r="AF6" i="6"/>
  <c r="AI6" i="6"/>
  <c r="U6" i="6"/>
  <c r="R6" i="6"/>
  <c r="S6" i="6" s="1"/>
  <c r="AJ5" i="6"/>
  <c r="AK6" i="6"/>
  <c r="AC6" i="6"/>
  <c r="W6" i="6"/>
  <c r="AI9" i="6"/>
  <c r="AF9" i="6"/>
  <c r="R7" i="6"/>
  <c r="S7" i="6" s="1"/>
  <c r="U7" i="6"/>
  <c r="R8" i="6"/>
  <c r="S8" i="6" s="1"/>
  <c r="U8" i="6"/>
  <c r="AF8" i="6"/>
  <c r="AI8" i="6"/>
  <c r="AA7" i="6"/>
  <c r="X7" i="6"/>
  <c r="Y7" i="6" s="1"/>
  <c r="AA8" i="6"/>
  <c r="X8" i="6"/>
  <c r="Y8" i="6" s="1"/>
  <c r="AA6" i="6"/>
  <c r="X6" i="6"/>
  <c r="AI7" i="6"/>
  <c r="AF7" i="6"/>
  <c r="Q14" i="6"/>
  <c r="Q17" i="6"/>
  <c r="M15" i="6"/>
  <c r="O16" i="6"/>
  <c r="O17" i="6"/>
  <c r="Q16" i="6"/>
  <c r="L9" i="6"/>
  <c r="M9" i="6" s="1"/>
  <c r="P8" i="6"/>
  <c r="L7" i="6"/>
  <c r="O15" i="6"/>
  <c r="M16" i="6"/>
  <c r="O14" i="6"/>
  <c r="P6" i="6"/>
  <c r="M14" i="6"/>
  <c r="Q15" i="6"/>
  <c r="N7" i="6"/>
  <c r="AM15" i="6"/>
  <c r="N8" i="6"/>
  <c r="J17" i="6"/>
  <c r="J15" i="6"/>
  <c r="J14" i="6"/>
  <c r="J6" i="6" s="1"/>
  <c r="H16" i="6"/>
  <c r="H17" i="6"/>
  <c r="H15" i="6"/>
  <c r="H14" i="6"/>
  <c r="H6" i="6" s="1"/>
  <c r="F14" i="6"/>
  <c r="F17" i="6"/>
  <c r="F16" i="6"/>
  <c r="F15" i="6"/>
  <c r="D17" i="6"/>
  <c r="D16" i="6"/>
  <c r="D15" i="6"/>
  <c r="D14" i="6"/>
  <c r="J12" i="6"/>
  <c r="J11" i="6"/>
  <c r="K11" i="6" s="1"/>
  <c r="H13" i="6"/>
  <c r="H12" i="6"/>
  <c r="H11" i="6"/>
  <c r="F13" i="6"/>
  <c r="F12" i="6"/>
  <c r="F11" i="6"/>
  <c r="D13" i="6"/>
  <c r="D12" i="6"/>
  <c r="D11" i="6"/>
  <c r="F10" i="6"/>
  <c r="D10" i="6"/>
  <c r="K10" i="6" s="1"/>
  <c r="AN7" i="6"/>
  <c r="AE8" i="6" l="1"/>
  <c r="AE6" i="6"/>
  <c r="AE7" i="6"/>
  <c r="AE9" i="6"/>
  <c r="D8" i="6"/>
  <c r="AG7" i="6"/>
  <c r="AG8" i="6"/>
  <c r="AG9" i="6"/>
  <c r="AG6" i="6"/>
  <c r="Y6" i="6"/>
  <c r="X5" i="6"/>
  <c r="F16" i="9" s="1"/>
  <c r="R5" i="6"/>
  <c r="L5" i="6"/>
  <c r="AK5" i="6"/>
  <c r="W5" i="6"/>
  <c r="AC5" i="6"/>
  <c r="N5" i="6"/>
  <c r="U5" i="6"/>
  <c r="D6" i="6"/>
  <c r="F6" i="6"/>
  <c r="O6" i="6"/>
  <c r="P5" i="6"/>
  <c r="AF5" i="6"/>
  <c r="AI5" i="6"/>
  <c r="AA5" i="6"/>
  <c r="Q9" i="6"/>
  <c r="M6" i="6"/>
  <c r="O8" i="6"/>
  <c r="O9" i="6"/>
  <c r="K12" i="6"/>
  <c r="K15" i="6"/>
  <c r="I10" i="6"/>
  <c r="G16" i="6"/>
  <c r="G12" i="6"/>
  <c r="I13" i="6"/>
  <c r="G10" i="6"/>
  <c r="G17" i="6"/>
  <c r="G13" i="6"/>
  <c r="I17" i="6"/>
  <c r="I11" i="6"/>
  <c r="E16" i="6"/>
  <c r="E15" i="6"/>
  <c r="E17" i="6"/>
  <c r="E11" i="6"/>
  <c r="E12" i="6"/>
  <c r="E13" i="6"/>
  <c r="I12" i="6"/>
  <c r="G11" i="6"/>
  <c r="Q6" i="6"/>
  <c r="K13" i="6"/>
  <c r="Q8" i="6"/>
  <c r="I16" i="6"/>
  <c r="Q7" i="6"/>
  <c r="M7" i="6"/>
  <c r="AM7" i="6"/>
  <c r="O7" i="6"/>
  <c r="I15" i="6"/>
  <c r="M8" i="6"/>
  <c r="K16" i="6"/>
  <c r="G15" i="6"/>
  <c r="E14" i="6"/>
  <c r="G14" i="6"/>
  <c r="I14" i="6"/>
  <c r="K14" i="6"/>
  <c r="E10" i="6"/>
  <c r="J9" i="6"/>
  <c r="K17" i="6"/>
  <c r="AL15" i="6"/>
  <c r="D7" i="6"/>
  <c r="AL10" i="6"/>
  <c r="D9" i="6"/>
  <c r="F7" i="6"/>
  <c r="F8" i="6"/>
  <c r="H7" i="6"/>
  <c r="H8" i="6"/>
  <c r="F9" i="6"/>
  <c r="H9" i="6"/>
  <c r="J7" i="6"/>
  <c r="J8" i="6"/>
  <c r="AE5" i="6" l="1"/>
  <c r="Q5" i="6"/>
  <c r="O5" i="6"/>
  <c r="M5" i="6"/>
  <c r="H5" i="6"/>
  <c r="J5" i="6"/>
  <c r="Y5" i="6"/>
  <c r="D5" i="6"/>
  <c r="AG5" i="6"/>
  <c r="F18" i="9"/>
  <c r="F5" i="6"/>
  <c r="S5" i="6"/>
  <c r="F14" i="9"/>
  <c r="K7" i="6"/>
  <c r="I9" i="6"/>
  <c r="G8" i="6"/>
  <c r="G9" i="6"/>
  <c r="E7" i="6"/>
  <c r="E8" i="6"/>
  <c r="E9" i="6"/>
  <c r="I8" i="6"/>
  <c r="K9" i="6"/>
  <c r="K8" i="6"/>
  <c r="I7" i="6"/>
  <c r="G7" i="6"/>
  <c r="I6" i="6"/>
  <c r="G6" i="6"/>
  <c r="K6" i="6"/>
  <c r="E6" i="6"/>
  <c r="AL7" i="6"/>
  <c r="AN5" i="6"/>
  <c r="AM5" i="6"/>
  <c r="F20" i="9" l="1"/>
  <c r="G5" i="6"/>
  <c r="K5" i="6"/>
  <c r="I5" i="6"/>
  <c r="E5" i="6"/>
  <c r="AL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<sst xmlns="http://schemas.openxmlformats.org/spreadsheetml/2006/main" count="202" uniqueCount="139">
  <si>
    <t>Statistik für babyfreundliche Neonatologien - Ausfüllhilfe</t>
  </si>
  <si>
    <t>Tabellenblatt Einträge</t>
  </si>
  <si>
    <t>Hier tragen Sie die Kopfzeilen ein - Name der Klinik und Jahr der Erfassung, ggf. die Benennung der optionalen Spalten. Diese Einträge werden automatisch in die anderen Tabellenblätter übernommen.</t>
  </si>
  <si>
    <t>Es gibt eine fortlaufende Eintragungsliste für das ganze Jahr. Für jedes Kind wird der Monat der Entlassung eingetragen.</t>
  </si>
  <si>
    <t>Folgende Kennzahlen werden erhoben und bewertet:</t>
  </si>
  <si>
    <t>Optionale Spalten</t>
  </si>
  <si>
    <t>Download</t>
  </si>
  <si>
    <t>Sie laden sich die Datei herunter und speichern Sie lokal auf Ihrem Rechner ab.</t>
  </si>
  <si>
    <t>Speicherung</t>
  </si>
  <si>
    <t>Dabei können Sie die Datei umbenennen, das müssen Sie aber nicht.</t>
  </si>
  <si>
    <t>Identcode, Verschlüsselung der persönlichen Daten</t>
  </si>
  <si>
    <t>Als Identcode können Sie die Fallnummer nehmen. Ist eine Verschlüsselung gewünscht, so können Sie z.B. die Initialen der Mutter mit dem Geburtstermin kombinieren. Anja Müller, Kind geboren am 13.12.2022, ist damit dann AM1312.</t>
  </si>
  <si>
    <t>Datenschutz &amp; Auswertung</t>
  </si>
  <si>
    <t>Sie müssen keine Einzeldaten an die Geschäftsstelle senden. So haben Sie auch keine Probleme mit dem Datenschutz – senden Sie</t>
  </si>
  <si>
    <t>uns einfach nur die erfolgte Auswertung.</t>
  </si>
  <si>
    <t>Möchten Sie uns die gesamte Datei senden, so können Sie dies tun, wenn die persönlichen Daten verschlüsselt</t>
  </si>
  <si>
    <t>oder anonymisiert sind. Sie können die Namen oder Nummern am Ende auch schlicht löschen, das hat keinen Einfluss auf die Auswertung.</t>
  </si>
  <si>
    <t>Auswertungen</t>
  </si>
  <si>
    <t>Sie können uns ihre Jahresauswertung immer am Anfang des darauffolgenden Jahres an die Geschäftsstelle senden.</t>
  </si>
  <si>
    <t>Spätestens mit der Anmeldung zur Re-Zertifizierung werden die vergangen drei Jahresauswertungen mit den anderen Auditunterlagen</t>
  </si>
  <si>
    <t>an ClarCert gesendet.</t>
  </si>
  <si>
    <t xml:space="preserve">Babyfreundlich Statistik Neonatologie </t>
  </si>
  <si>
    <t xml:space="preserve">Name der Klinik: </t>
  </si>
  <si>
    <t>Jahr:</t>
  </si>
  <si>
    <t>Version vom:</t>
  </si>
  <si>
    <t>Kontakt: info@babyfreundlich.org</t>
  </si>
  <si>
    <t>Allgemeine Informationen</t>
  </si>
  <si>
    <t>Hautkontakt</t>
  </si>
  <si>
    <t>Identcode (Initialen der Mutter &amp; TTMM der Entlassung)</t>
  </si>
  <si>
    <t>Vollendete SSW bei Geburt</t>
  </si>
  <si>
    <t>Primärer Hautkontakt erste zwei  Lebensstunden </t>
  </si>
  <si>
    <t xml:space="preserve"> </t>
  </si>
  <si>
    <t>∑</t>
  </si>
  <si>
    <t>Anzahl</t>
  </si>
  <si>
    <t>bis 28+6 SSW</t>
  </si>
  <si>
    <t>29+0 bis 31+6 SSW</t>
  </si>
  <si>
    <t> 32+0 bis  35+6 SSW</t>
  </si>
  <si>
    <t> ab 36+0 SSW</t>
  </si>
  <si>
    <t>Gesamt</t>
  </si>
  <si>
    <t>Anzahl "ja"</t>
  </si>
  <si>
    <t>Erstnahrung</t>
  </si>
  <si>
    <t>Ernährung bei Entlassung (letzte 48 Std.)</t>
  </si>
  <si>
    <t>Ausschliesslich Muttermilch</t>
  </si>
  <si>
    <t>ausschließlich gestillt, nur an der Brust</t>
  </si>
  <si>
    <t>nur Muttermilch, an der Brust und gefüttert</t>
  </si>
  <si>
    <t xml:space="preserve">teilweise Muttermilch </t>
  </si>
  <si>
    <t>Muttermilch und zusätzlich andere Nahrung aus medizinischen Gründen</t>
  </si>
  <si>
    <t>MuMi &amp; andere Nahrung/Flüssigkeit aus anderen Gründen</t>
  </si>
  <si>
    <t xml:space="preserve"> Abgestillt </t>
  </si>
  <si>
    <t>abgestillt nach der Gabe von Kolostrum</t>
  </si>
  <si>
    <t>abgestillt ohne die Gabe von Kolostrum</t>
  </si>
  <si>
    <t xml:space="preserve">Stillstatistik Neonatologie </t>
  </si>
  <si>
    <t>Optionale Spalten zur freien Verfügung</t>
  </si>
  <si>
    <t>Monat</t>
  </si>
  <si>
    <t>Primärer Hautkontakt (erste 2 Lebensstunden)</t>
  </si>
  <si>
    <t>Mit Flasche zugefüttert?</t>
  </si>
  <si>
    <t>Bemerkungen</t>
  </si>
  <si>
    <t>Januar</t>
  </si>
  <si>
    <t>Berührung</t>
  </si>
  <si>
    <t>Kolostrum</t>
  </si>
  <si>
    <t>Auschließlich gestillt, nur an der Brust</t>
  </si>
  <si>
    <t>Haut- zu Hautkontakt</t>
  </si>
  <si>
    <t>Frauenmilch</t>
  </si>
  <si>
    <t>ja</t>
  </si>
  <si>
    <t>Sichtkontakt</t>
  </si>
  <si>
    <t>Februar</t>
  </si>
  <si>
    <t>Ersatznahrung</t>
  </si>
  <si>
    <t>März</t>
  </si>
  <si>
    <t>April</t>
  </si>
  <si>
    <t>kein Kontakt</t>
  </si>
  <si>
    <t>Mai</t>
  </si>
  <si>
    <t>Juni</t>
  </si>
  <si>
    <t>Juli</t>
  </si>
  <si>
    <t>August</t>
  </si>
  <si>
    <t>September</t>
  </si>
  <si>
    <t>Oktober</t>
  </si>
  <si>
    <t>November</t>
  </si>
  <si>
    <t>Dezember</t>
  </si>
  <si>
    <r>
      <t>Achtung nur</t>
    </r>
    <r>
      <rPr>
        <sz val="16"/>
        <color rgb="FFC00000"/>
        <rFont val="Calibri"/>
        <family val="2"/>
      </rPr>
      <t xml:space="preserve"> </t>
    </r>
    <r>
      <rPr>
        <sz val="16"/>
        <color theme="1"/>
        <rFont val="Calibri"/>
        <family val="2"/>
      </rPr>
      <t>bis hierher ausfüllen</t>
    </r>
  </si>
  <si>
    <t>In-born</t>
  </si>
  <si>
    <t>Out-born</t>
  </si>
  <si>
    <t>Känguru</t>
  </si>
  <si>
    <t>nein</t>
  </si>
  <si>
    <t>Nahrung</t>
  </si>
  <si>
    <t>Ernährung vor Entlassung</t>
  </si>
  <si>
    <r>
      <t xml:space="preserve">nur Muttermilch, an der Brust und </t>
    </r>
    <r>
      <rPr>
        <u/>
        <sz val="11"/>
        <color theme="1"/>
        <rFont val="Calibri"/>
        <family val="2"/>
        <scheme val="minor"/>
      </rPr>
      <t>gefüttert</t>
    </r>
  </si>
  <si>
    <r>
      <t xml:space="preserve">MuMi &amp; andere Nahrung aus </t>
    </r>
    <r>
      <rPr>
        <u/>
        <sz val="11"/>
        <color theme="1"/>
        <rFont val="Calibri"/>
        <family val="2"/>
        <scheme val="minor"/>
      </rPr>
      <t>medizinischen</t>
    </r>
    <r>
      <rPr>
        <sz val="11"/>
        <color theme="1"/>
        <rFont val="Calibri"/>
        <family val="2"/>
        <scheme val="minor"/>
      </rPr>
      <t xml:space="preserve"> Gründen</t>
    </r>
  </si>
  <si>
    <r>
      <t xml:space="preserve">MuMi &amp; andere Nahrung/Flüssigkeit aus aus </t>
    </r>
    <r>
      <rPr>
        <u/>
        <sz val="11"/>
        <color theme="1"/>
        <rFont val="Calibri"/>
        <family val="2"/>
        <scheme val="minor"/>
      </rPr>
      <t>anderen</t>
    </r>
    <r>
      <rPr>
        <sz val="11"/>
        <color theme="1"/>
        <rFont val="Calibri"/>
        <family val="2"/>
        <scheme val="minor"/>
      </rPr>
      <t xml:space="preserve"> Gründen</t>
    </r>
  </si>
  <si>
    <r>
      <t xml:space="preserve">abgestillt </t>
    </r>
    <r>
      <rPr>
        <u/>
        <sz val="11"/>
        <color theme="1"/>
        <rFont val="Calibri"/>
        <family val="2"/>
        <scheme val="minor"/>
      </rPr>
      <t>nach</t>
    </r>
    <r>
      <rPr>
        <sz val="11"/>
        <color theme="1"/>
        <rFont val="Calibri"/>
        <family val="2"/>
        <scheme val="minor"/>
      </rPr>
      <t xml:space="preserve"> der Gabe von Kolostrum</t>
    </r>
  </si>
  <si>
    <r>
      <t xml:space="preserve">abgestillt </t>
    </r>
    <r>
      <rPr>
        <u/>
        <sz val="11"/>
        <color theme="1"/>
        <rFont val="Calibri"/>
        <family val="2"/>
        <scheme val="minor"/>
      </rPr>
      <t>ohne</t>
    </r>
    <r>
      <rPr>
        <sz val="11"/>
        <color theme="1"/>
        <rFont val="Calibri"/>
        <family val="2"/>
        <scheme val="minor"/>
      </rPr>
      <t xml:space="preserve"> die Gabe von Kolostrum</t>
    </r>
  </si>
  <si>
    <t>SSW bis 28+6</t>
  </si>
  <si>
    <t>SSW 29+0 bis 31+6</t>
  </si>
  <si>
    <t>SSW 32+0 bis 35+6</t>
  </si>
  <si>
    <t>SSW ab 36+0</t>
  </si>
  <si>
    <t>Januar"</t>
  </si>
  <si>
    <t>Februar"</t>
  </si>
  <si>
    <t>Mai"</t>
  </si>
  <si>
    <t>April"</t>
  </si>
  <si>
    <t>Juni"</t>
  </si>
  <si>
    <t>Juli"</t>
  </si>
  <si>
    <t>August"</t>
  </si>
  <si>
    <t>September"</t>
  </si>
  <si>
    <t>Oktober"</t>
  </si>
  <si>
    <t>November"</t>
  </si>
  <si>
    <t>Dezember"</t>
  </si>
  <si>
    <t>Freifelder</t>
  </si>
  <si>
    <t>SSW</t>
  </si>
  <si>
    <t>Nein</t>
  </si>
  <si>
    <t>Babyfreundlich Statistik Neonatologie</t>
  </si>
  <si>
    <t>Name der Klinik:</t>
  </si>
  <si>
    <t>Allg. Informationen</t>
  </si>
  <si>
    <t>Ausschließlich Muttermilch</t>
  </si>
  <si>
    <t xml:space="preserve">Teilweise Muttermilch </t>
  </si>
  <si>
    <t>Flasche</t>
  </si>
  <si>
    <t xml:space="preserve">Haut-zu-Hautkontakt </t>
  </si>
  <si>
    <t>Prozent</t>
  </si>
  <si>
    <r>
      <t xml:space="preserve">ausschließlich gestillt, </t>
    </r>
    <r>
      <rPr>
        <u/>
        <sz val="12"/>
        <rFont val="Calibri"/>
        <family val="2"/>
        <scheme val="minor"/>
      </rPr>
      <t>nur an der Brust</t>
    </r>
  </si>
  <si>
    <r>
      <t xml:space="preserve">nur Muttermilch, an der Brust und </t>
    </r>
    <r>
      <rPr>
        <u/>
        <sz val="12"/>
        <rFont val="Calibri"/>
        <family val="2"/>
        <scheme val="minor"/>
      </rPr>
      <t>gefüttert</t>
    </r>
  </si>
  <si>
    <r>
      <t xml:space="preserve">     Muttermilch und zusätzlich andere Nahrung aus </t>
    </r>
    <r>
      <rPr>
        <u/>
        <sz val="12"/>
        <rFont val="Calibri"/>
        <family val="2"/>
        <scheme val="minor"/>
      </rPr>
      <t>medizinischen</t>
    </r>
    <r>
      <rPr>
        <sz val="12"/>
        <rFont val="Calibri"/>
        <family val="2"/>
        <scheme val="minor"/>
      </rPr>
      <t xml:space="preserve"> Gründen</t>
    </r>
  </si>
  <si>
    <r>
      <t xml:space="preserve">    Muttermilch und zusätzlich andere Nahrung/Flüssigkeit aus </t>
    </r>
    <r>
      <rPr>
        <u/>
        <sz val="12"/>
        <rFont val="Calibri"/>
        <family val="2"/>
        <scheme val="minor"/>
      </rPr>
      <t>anderen</t>
    </r>
    <r>
      <rPr>
        <sz val="12"/>
        <rFont val="Calibri"/>
        <family val="2"/>
        <scheme val="minor"/>
      </rPr>
      <t xml:space="preserve"> Gründen      </t>
    </r>
  </si>
  <si>
    <r>
      <t xml:space="preserve">abgestillt </t>
    </r>
    <r>
      <rPr>
        <u/>
        <sz val="12"/>
        <rFont val="Calibri"/>
        <family val="2"/>
        <scheme val="minor"/>
      </rPr>
      <t>nach</t>
    </r>
    <r>
      <rPr>
        <sz val="12"/>
        <rFont val="Calibri"/>
        <family val="2"/>
        <scheme val="minor"/>
      </rPr>
      <t xml:space="preserve"> der Gabe von Kolostrum</t>
    </r>
  </si>
  <si>
    <r>
      <t xml:space="preserve">abgestillt </t>
    </r>
    <r>
      <rPr>
        <u/>
        <sz val="12"/>
        <rFont val="Calibri"/>
        <family val="2"/>
        <scheme val="minor"/>
      </rPr>
      <t>ohne</t>
    </r>
    <r>
      <rPr>
        <sz val="12"/>
        <rFont val="Calibri"/>
        <family val="2"/>
        <scheme val="minor"/>
      </rPr>
      <t xml:space="preserve"> die Gabe von Kolostrum</t>
    </r>
  </si>
  <si>
    <t xml:space="preserve">Jahr </t>
  </si>
  <si>
    <t>Alle</t>
  </si>
  <si>
    <t>SSW bei Geburt</t>
  </si>
  <si>
    <t>Auschließlich gestillt, nur an der Brust"</t>
  </si>
  <si>
    <t>nur Muttermilch, an der Brust und gefüttert"</t>
  </si>
  <si>
    <t>Muttermilch und zusätzlich andere Nahrung aus medizinischen Gründen"</t>
  </si>
  <si>
    <t>Muttermilch und zusätzlich andere Nahrung/Flüssigkeit aus anderen Gründen"</t>
  </si>
  <si>
    <r>
      <t xml:space="preserve">Bei den Audits wird das Tabellenblatt </t>
    </r>
    <r>
      <rPr>
        <b/>
        <sz val="11"/>
        <color theme="1"/>
        <rFont val="Calibri"/>
        <family val="2"/>
        <scheme val="minor"/>
      </rPr>
      <t>„Auswertung“</t>
    </r>
    <r>
      <rPr>
        <sz val="11"/>
        <color theme="1"/>
        <rFont val="Calibri"/>
        <family val="2"/>
        <scheme val="minor"/>
      </rPr>
      <t xml:space="preserve"> eingereicht. Dieses Blatt wird aus den Eintragungen automatisch erstellt.</t>
    </r>
  </si>
  <si>
    <t>Sie haben 6 optionale Spalten zur freien Verfügung.</t>
  </si>
  <si>
    <t xml:space="preserve">3. Ernährung bei Entlassung. </t>
  </si>
  <si>
    <t>2. Zufüttern gestillter Kinder mit der Flasche.</t>
  </si>
  <si>
    <t>1. Kolostrum als erste orale Nahrung.</t>
  </si>
  <si>
    <t>Folgende Kennzahlen werden erhoben:</t>
  </si>
  <si>
    <t>1. Initialer Hautkontakt, Berührung oder Sichtkontakt, soweit medizinisch möglich: mindestens 80 %</t>
  </si>
  <si>
    <t>Diese  Statistik gilt für babyfreundliche Neonatologien. Für Geburtskliniken gibt es eine eigene Statistikvorlage.</t>
  </si>
  <si>
    <t>Ggf Alter bei Aufnahme</t>
  </si>
  <si>
    <t>Ggf Alter bei Abstillen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</si>
</sst>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Arial Narrow"/>
      <family val="2"/>
    </font>
    <font>
      <b/>
      <sz val="12"/>
      <color theme="1"/>
      <name val="Calibri"/>
      <family val="2"/>
      <scheme val="minor"/>
    </font>
    <font>
      <sz val="10"/>
      <color theme="1"/>
      <name val="Arial Narrow"/>
      <family val="2"/>
    </font>
    <font>
      <sz val="11"/>
      <color theme="1"/>
      <name val="Calibri"/>
      <family val="2"/>
      <scheme val="minor"/>
    </font>
    <font>
      <sz val="11"/>
      <color theme="1"/>
      <name val="Calibri"/>
      <family val="2"/>
    </font>
    <font>
      <b/>
      <sz val="12"/>
      <color theme="1"/>
      <name val="Calibri"/>
      <family val="2"/>
    </font>
    <font>
      <b/>
      <sz val="11"/>
      <color theme="1"/>
      <name val="Calibri"/>
      <family val="2"/>
    </font>
    <font>
      <sz val="12"/>
      <color theme="1"/>
      <name val="Calibri"/>
      <family val="2"/>
    </font>
    <font>
      <sz val="11"/>
      <color rgb="FF000000"/>
      <name val="Calibri"/>
      <family val="2"/>
    </font>
    <font>
      <b/>
      <sz val="14"/>
      <color rgb="FF000000"/>
      <name val="Calibri"/>
      <family val="2"/>
    </font>
    <font>
      <sz val="11"/>
      <color rgb="FFFF0000"/>
      <name val="Calibri"/>
      <family val="2"/>
      <scheme val="minor"/>
    </font>
    <font>
      <strike/>
      <sz val="11"/>
      <color rgb="FFFF0000"/>
      <name val="Calibri"/>
      <family val="2"/>
    </font>
    <font>
      <b/>
      <sz val="14"/>
      <color theme="1"/>
      <name val="Calibri"/>
      <family val="2"/>
      <scheme val="minor"/>
    </font>
    <font>
      <sz val="11"/>
      <name val="Calibri"/>
      <family val="2"/>
      <scheme val="minor"/>
    </font>
    <font>
      <b/>
      <sz val="14"/>
      <name val="Calibri"/>
      <family val="2"/>
    </font>
    <font>
      <sz val="11"/>
      <color theme="0"/>
      <name val="Calibri"/>
      <family val="2"/>
    </font>
    <font>
      <sz val="11"/>
      <color theme="0"/>
      <name val="Calibri"/>
      <family val="2"/>
      <scheme val="minor"/>
    </font>
    <font>
      <sz val="36"/>
      <color theme="1"/>
      <name val="Calibri"/>
      <family val="2"/>
    </font>
    <font>
      <sz val="11"/>
      <color rgb="FFFF0000"/>
      <name val="Calibri"/>
      <family val="2"/>
    </font>
    <font>
      <b/>
      <sz val="14"/>
      <color rgb="FF000000"/>
      <name val="Arial"/>
      <family val="2"/>
    </font>
    <font>
      <sz val="8"/>
      <name val="Calibri"/>
      <family val="2"/>
      <scheme val="minor"/>
    </font>
    <font>
      <b/>
      <sz val="14"/>
      <color rgb="FFFF0000"/>
      <name val="Calibri"/>
      <family val="2"/>
    </font>
    <font>
      <sz val="11"/>
      <color rgb="FF9C0006"/>
      <name val="Calibri"/>
      <family val="2"/>
      <scheme val="minor"/>
    </font>
    <font>
      <b/>
      <sz val="11"/>
      <color rgb="FF3F3F3F"/>
      <name val="Calibri"/>
      <family val="2"/>
      <scheme val="minor"/>
    </font>
    <font>
      <u/>
      <sz val="11"/>
      <color theme="1"/>
      <name val="Calibri"/>
      <family val="2"/>
      <scheme val="minor"/>
    </font>
    <font>
      <strike/>
      <sz val="11"/>
      <color theme="1"/>
      <name val="Calibri"/>
      <family val="2"/>
      <scheme val="minor"/>
    </font>
    <font>
      <b/>
      <sz val="12"/>
      <color rgb="FF000000"/>
      <name val="Calibri"/>
      <family val="2"/>
    </font>
    <font>
      <sz val="12"/>
      <color theme="0"/>
      <name val="Calibri"/>
      <family val="2"/>
      <scheme val="minor"/>
    </font>
    <font>
      <b/>
      <sz val="12"/>
      <color theme="1"/>
      <name val="Calibri (Textkörper)"/>
    </font>
    <font>
      <sz val="12"/>
      <color theme="1"/>
      <name val="Calibri (Textkörper)"/>
    </font>
    <font>
      <sz val="12"/>
      <color rgb="FF000000"/>
      <name val="Calibri (Textkörper)"/>
    </font>
    <font>
      <sz val="12"/>
      <color rgb="FF000000"/>
      <name val="Calibri"/>
      <family val="2"/>
    </font>
    <font>
      <sz val="16"/>
      <color theme="1"/>
      <name val="Calibri"/>
      <family val="2"/>
    </font>
    <font>
      <sz val="16"/>
      <color rgb="FFC00000"/>
      <name val="Calibri"/>
      <family val="2"/>
    </font>
    <font>
      <strike/>
      <sz val="12"/>
      <color rgb="FFFF0000"/>
      <name val="Calibri (Textkörper)"/>
    </font>
    <font>
      <sz val="12"/>
      <name val="Calibri"/>
      <family val="2"/>
      <scheme val="minor"/>
    </font>
    <font>
      <b/>
      <sz val="12"/>
      <color rgb="FF3F3F3F"/>
      <name val="Calibri"/>
      <family val="2"/>
      <scheme val="minor"/>
    </font>
    <font>
      <u/>
      <sz val="12"/>
      <name val="Calibri"/>
      <family val="2"/>
      <scheme val="minor"/>
    </font>
    <font>
      <b/>
      <sz val="12"/>
      <name val="Calibri"/>
      <family val="2"/>
      <scheme val="minor"/>
    </font>
    <font>
      <sz val="14"/>
      <color theme="1"/>
      <name val="Calibri"/>
      <family val="2"/>
      <scheme val="minor"/>
    </font>
    <font>
      <sz val="14"/>
      <color rgb="FF000000"/>
      <name val="Calibri (Textkörper)"/>
    </font>
    <font>
      <sz val="12"/>
      <name val="Calibri"/>
      <family val="2"/>
    </font>
    <font>
      <sz val="12"/>
      <color rgb="FFFF0000"/>
      <name val="Calibri"/>
      <family val="2"/>
    </font>
    <font>
      <b/>
      <sz val="11"/>
      <color theme="1"/>
      <name val="Calibri"/>
      <family val="2"/>
      <scheme val="minor"/>
    </font>
  </fonts>
  <fills count="44">
    <fill>
      <patternFill patternType="none"/>
    </fill>
    <fill>
      <patternFill patternType="gray125"/>
    </fill>
    <fill>
      <patternFill patternType="solid">
        <fgColor rgb="FFF5F5F5"/>
        <bgColor indexed="64"/>
      </patternFill>
    </fill>
    <fill>
      <patternFill patternType="solid">
        <fgColor rgb="FFECF7FA"/>
        <bgColor indexed="64"/>
      </patternFill>
    </fill>
    <fill>
      <patternFill patternType="solid">
        <fgColor rgb="FFE0E8EF"/>
        <bgColor indexed="64"/>
      </patternFill>
    </fill>
    <fill>
      <patternFill patternType="solid">
        <fgColor rgb="FFF2F2F2"/>
        <bgColor indexed="64"/>
      </patternFill>
    </fill>
    <fill>
      <patternFill patternType="solid">
        <fgColor rgb="FFD9D9D9"/>
        <bgColor indexed="64"/>
      </patternFill>
    </fill>
    <fill>
      <patternFill patternType="solid">
        <fgColor rgb="FFF8CBAD"/>
        <bgColor indexed="64"/>
      </patternFill>
    </fill>
    <fill>
      <patternFill patternType="solid">
        <fgColor rgb="FFDDEBF7"/>
        <bgColor indexed="64"/>
      </patternFill>
    </fill>
    <fill>
      <patternFill patternType="solid">
        <fgColor rgb="FFBDD7EE"/>
        <bgColor indexed="64"/>
      </patternFill>
    </fill>
    <fill>
      <patternFill patternType="solid">
        <fgColor rgb="FFFFE699"/>
        <bgColor indexed="64"/>
      </patternFill>
    </fill>
    <fill>
      <patternFill patternType="solid">
        <fgColor rgb="FFFFD966"/>
        <bgColor indexed="64"/>
      </patternFill>
    </fill>
    <fill>
      <patternFill patternType="solid">
        <fgColor rgb="FFFFF2CC"/>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D8C383"/>
        <bgColor indexed="64"/>
      </patternFill>
    </fill>
    <fill>
      <patternFill patternType="solid">
        <fgColor rgb="FFD5AF97"/>
        <bgColor indexed="64"/>
      </patternFill>
    </fill>
    <fill>
      <patternFill patternType="solid">
        <fgColor rgb="FFA1B8CE"/>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FC7CE"/>
      </patternFill>
    </fill>
    <fill>
      <patternFill patternType="solid">
        <fgColor rgb="FFF2F2F2"/>
      </patternFill>
    </fill>
    <fill>
      <patternFill patternType="solid">
        <fgColor theme="9" tint="0.79998168889431442"/>
        <bgColor indexed="64"/>
      </patternFill>
    </fill>
    <fill>
      <patternFill patternType="solid">
        <fgColor rgb="FF92CDDC"/>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2D5"/>
        <bgColor indexed="64"/>
      </patternFill>
    </fill>
    <fill>
      <patternFill patternType="solid">
        <fgColor rgb="FFFDF8F3"/>
        <bgColor indexed="64"/>
      </patternFill>
    </fill>
    <fill>
      <patternFill patternType="solid">
        <fgColor theme="4" tint="0.59999389629810485"/>
        <bgColor indexed="64"/>
      </patternFill>
    </fill>
    <fill>
      <patternFill patternType="solid">
        <fgColor rgb="FFF2DCDB"/>
        <bgColor indexed="64"/>
      </patternFill>
    </fill>
    <fill>
      <patternFill patternType="solid">
        <fgColor rgb="FFFFFBF2"/>
        <bgColor indexed="64"/>
      </patternFill>
    </fill>
    <fill>
      <patternFill patternType="solid">
        <fgColor rgb="FFE6B8B7"/>
        <bgColor indexed="64"/>
      </patternFill>
    </fill>
    <fill>
      <patternFill patternType="solid">
        <fgColor rgb="FFB8CCE4"/>
        <bgColor indexed="64"/>
      </patternFill>
    </fill>
    <fill>
      <patternFill patternType="solid">
        <fgColor rgb="FFF7E2E1"/>
        <bgColor indexed="64"/>
      </patternFill>
    </fill>
    <fill>
      <patternFill patternType="solid">
        <fgColor rgb="FF87A9C4"/>
        <bgColor indexed="64"/>
      </patternFill>
    </fill>
    <fill>
      <patternFill patternType="solid">
        <fgColor rgb="FF92D050"/>
        <bgColor indexed="64"/>
      </patternFill>
    </fill>
  </fills>
  <borders count="104">
    <border>
      <left/>
      <right/>
      <top/>
      <bottom/>
      <diagonal/>
    </border>
    <border>
      <left style="thin">
        <color auto="1"/>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medium">
        <color auto="1"/>
      </left>
      <right/>
      <top/>
      <bottom/>
      <diagonal/>
    </border>
    <border>
      <left style="medium">
        <color auto="1"/>
      </left>
      <right/>
      <top style="thin">
        <color auto="1"/>
      </top>
      <bottom style="thin">
        <color auto="1"/>
      </bottom>
      <diagonal/>
    </border>
    <border>
      <left/>
      <right style="medium">
        <color indexed="64"/>
      </right>
      <top/>
      <bottom/>
      <diagonal/>
    </border>
    <border>
      <left/>
      <right style="thin">
        <color rgb="FF000000"/>
      </right>
      <top/>
      <bottom style="thin">
        <color rgb="FF000000"/>
      </bottom>
      <diagonal/>
    </border>
    <border>
      <left/>
      <right/>
      <top/>
      <bottom style="thin">
        <color rgb="FF000000"/>
      </bottom>
      <diagonal/>
    </border>
    <border>
      <left style="medium">
        <color auto="1"/>
      </left>
      <right/>
      <top/>
      <bottom style="thin">
        <color rgb="FF000000"/>
      </bottom>
      <diagonal/>
    </border>
    <border>
      <left/>
      <right style="medium">
        <color auto="1"/>
      </right>
      <top/>
      <bottom style="thin">
        <color rgb="FF000000"/>
      </bottom>
      <diagonal/>
    </border>
    <border>
      <left style="thin">
        <color auto="1"/>
      </left>
      <right style="thin">
        <color auto="1"/>
      </right>
      <top style="thin">
        <color auto="1"/>
      </top>
      <bottom style="medium">
        <color indexed="64"/>
      </bottom>
      <diagonal/>
    </border>
    <border>
      <left/>
      <right style="thin">
        <color auto="1"/>
      </right>
      <top style="thin">
        <color auto="1"/>
      </top>
      <bottom style="thin">
        <color auto="1"/>
      </bottom>
      <diagonal/>
    </border>
    <border>
      <left style="medium">
        <color indexed="64"/>
      </left>
      <right/>
      <top style="thin">
        <color indexed="64"/>
      </top>
      <bottom/>
      <diagonal/>
    </border>
    <border>
      <left style="thin">
        <color auto="1"/>
      </left>
      <right style="thin">
        <color auto="1"/>
      </right>
      <top style="thin">
        <color indexed="64"/>
      </top>
      <bottom/>
      <diagonal/>
    </border>
    <border>
      <left style="thin">
        <color auto="1"/>
      </left>
      <right style="thin">
        <color auto="1"/>
      </right>
      <top style="medium">
        <color indexed="64"/>
      </top>
      <bottom/>
      <diagonal/>
    </border>
    <border>
      <left style="thin">
        <color auto="1"/>
      </left>
      <right style="thin">
        <color auto="1"/>
      </right>
      <top/>
      <bottom/>
      <diagonal/>
    </border>
    <border>
      <left style="thin">
        <color auto="1"/>
      </left>
      <right style="thin">
        <color auto="1"/>
      </right>
      <top/>
      <bottom style="medium">
        <color indexed="64"/>
      </bottom>
      <diagonal/>
    </border>
    <border>
      <left/>
      <right/>
      <top style="thin">
        <color rgb="FF000000"/>
      </top>
      <bottom/>
      <diagonal/>
    </border>
    <border>
      <left/>
      <right/>
      <top style="thin">
        <color indexed="64"/>
      </top>
      <bottom/>
      <diagonal/>
    </border>
    <border>
      <left/>
      <right/>
      <top style="thin">
        <color theme="0" tint="-0.499984740745262"/>
      </top>
      <bottom/>
      <diagonal/>
    </border>
    <border>
      <left style="thin">
        <color auto="1"/>
      </left>
      <right/>
      <top style="thin">
        <color auto="1"/>
      </top>
      <bottom/>
      <diagonal/>
    </border>
    <border>
      <left/>
      <right style="thin">
        <color auto="1"/>
      </right>
      <top style="medium">
        <color indexed="64"/>
      </top>
      <bottom/>
      <diagonal/>
    </border>
    <border>
      <left/>
      <right style="thin">
        <color auto="1"/>
      </right>
      <top/>
      <bottom/>
      <diagonal/>
    </border>
    <border>
      <left/>
      <right style="thin">
        <color auto="1"/>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rgb="FF000000"/>
      </top>
      <bottom style="thin">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bottom/>
      <diagonal/>
    </border>
    <border>
      <left style="thin">
        <color auto="1"/>
      </left>
      <right style="medium">
        <color indexed="64"/>
      </right>
      <top style="thin">
        <color auto="1"/>
      </top>
      <bottom style="thin">
        <color auto="1"/>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bottom style="medium">
        <color indexed="64"/>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thin">
        <color rgb="FF000000"/>
      </top>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top style="medium">
        <color indexed="64"/>
      </top>
      <bottom style="thin">
        <color auto="1"/>
      </bottom>
      <diagonal/>
    </border>
    <border>
      <left style="medium">
        <color indexed="64"/>
      </left>
      <right/>
      <top style="thin">
        <color rgb="FF000000"/>
      </top>
      <bottom style="thin">
        <color indexed="64"/>
      </bottom>
      <diagonal/>
    </border>
    <border>
      <left style="medium">
        <color indexed="64"/>
      </left>
      <right/>
      <top style="thin">
        <color auto="1"/>
      </top>
      <bottom style="double">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rgb="FF3F3F3F"/>
      </left>
      <right style="thin">
        <color rgb="FF3F3F3F"/>
      </right>
      <top style="thin">
        <color rgb="FF3F3F3F"/>
      </top>
      <bottom style="thin">
        <color rgb="FF3F3F3F"/>
      </bottom>
      <diagonal/>
    </border>
    <border>
      <left style="thin">
        <color rgb="FF000000"/>
      </left>
      <right/>
      <top style="thin">
        <color auto="1"/>
      </top>
      <bottom style="medium">
        <color indexed="64"/>
      </bottom>
      <diagonal/>
    </border>
    <border>
      <left/>
      <right style="thin">
        <color rgb="FF000000"/>
      </right>
      <top style="thin">
        <color auto="1"/>
      </top>
      <bottom style="medium">
        <color indexed="64"/>
      </bottom>
      <diagonal/>
    </border>
    <border>
      <left style="medium">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right style="thin">
        <color rgb="FF000000"/>
      </right>
      <top style="thin">
        <color rgb="FF000000"/>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top/>
      <bottom style="thin">
        <color rgb="FF000000"/>
      </bottom>
      <diagonal/>
    </border>
    <border>
      <left style="thin">
        <color indexed="64"/>
      </left>
      <right style="thin">
        <color rgb="FF000000"/>
      </right>
      <top style="thin">
        <color indexed="64"/>
      </top>
      <bottom style="medium">
        <color indexed="64"/>
      </bottom>
      <diagonal/>
    </border>
    <border>
      <left style="thin">
        <color rgb="FF000000"/>
      </left>
      <right style="thin">
        <color rgb="FF000000"/>
      </right>
      <top style="thin">
        <color indexed="64"/>
      </top>
      <bottom style="medium">
        <color indexed="64"/>
      </bottom>
      <diagonal/>
    </border>
    <border>
      <left style="thin">
        <color rgb="FF3F3F3F"/>
      </left>
      <right style="thin">
        <color rgb="FF3F3F3F"/>
      </right>
      <top/>
      <bottom style="thin">
        <color rgb="FF3F3F3F"/>
      </bottom>
      <diagonal/>
    </border>
    <border>
      <left style="thin">
        <color indexed="64"/>
      </left>
      <right style="medium">
        <color indexed="64"/>
      </right>
      <top style="thin">
        <color indexed="64"/>
      </top>
      <bottom/>
      <diagonal/>
    </border>
    <border>
      <left style="thin">
        <color indexed="64"/>
      </left>
      <right/>
      <top style="medium">
        <color indexed="64"/>
      </top>
      <bottom style="thin">
        <color auto="1"/>
      </bottom>
      <diagonal/>
    </border>
    <border>
      <left style="thin">
        <color indexed="64"/>
      </left>
      <right/>
      <top style="thin">
        <color rgb="FF000000"/>
      </top>
      <bottom style="thin">
        <color indexed="64"/>
      </bottom>
      <diagonal/>
    </border>
    <border>
      <left style="thin">
        <color indexed="64"/>
      </left>
      <right style="medium">
        <color indexed="64"/>
      </right>
      <top style="thin">
        <color rgb="FF000000"/>
      </top>
      <bottom/>
      <diagonal/>
    </border>
    <border>
      <left/>
      <right style="thin">
        <color indexed="64"/>
      </right>
      <top style="medium">
        <color indexed="64"/>
      </top>
      <bottom style="thin">
        <color auto="1"/>
      </bottom>
      <diagonal/>
    </border>
    <border>
      <left style="thin">
        <color rgb="FF000000"/>
      </left>
      <right style="thin">
        <color indexed="64"/>
      </right>
      <top style="thin">
        <color auto="1"/>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top/>
      <bottom style="double">
        <color indexed="64"/>
      </bottom>
      <diagonal/>
    </border>
    <border>
      <left/>
      <right/>
      <top/>
      <bottom style="double">
        <color indexed="64"/>
      </bottom>
      <diagonal/>
    </border>
    <border>
      <left style="thin">
        <color auto="1"/>
      </left>
      <right/>
      <top/>
      <bottom style="double">
        <color indexed="64"/>
      </bottom>
      <diagonal/>
    </border>
    <border>
      <left/>
      <right style="medium">
        <color indexed="64"/>
      </right>
      <top/>
      <bottom style="double">
        <color indexed="64"/>
      </bottom>
      <diagonal/>
    </border>
    <border>
      <left style="thin">
        <color indexed="64"/>
      </left>
      <right style="medium">
        <color indexed="64"/>
      </right>
      <top style="thin">
        <color rgb="FF000000"/>
      </top>
      <bottom style="thin">
        <color rgb="FF000000"/>
      </bottom>
      <diagonal/>
    </border>
    <border>
      <left style="thin">
        <color indexed="64"/>
      </left>
      <right style="medium">
        <color indexed="64"/>
      </right>
      <top style="thin">
        <color rgb="FF000000"/>
      </top>
      <bottom style="thin">
        <color indexed="64"/>
      </bottom>
      <diagonal/>
    </border>
    <border>
      <left style="thin">
        <color indexed="64"/>
      </left>
      <right style="medium">
        <color indexed="64"/>
      </right>
      <top style="thin">
        <color auto="1"/>
      </top>
      <bottom style="double">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rgb="FF000000"/>
      </right>
      <top/>
      <bottom style="medium">
        <color indexed="64"/>
      </bottom>
      <diagonal/>
    </border>
    <border>
      <left style="thin">
        <color rgb="FF3F3F3F"/>
      </left>
      <right style="thin">
        <color rgb="FF3F3F3F"/>
      </right>
      <top style="thin">
        <color rgb="FF3F3F3F"/>
      </top>
      <bottom style="medium">
        <color indexed="64"/>
      </bottom>
      <diagonal/>
    </border>
    <border>
      <left/>
      <right style="medium">
        <color indexed="64"/>
      </right>
      <top style="thin">
        <color rgb="FF000000"/>
      </top>
      <bottom/>
      <diagonal/>
    </border>
    <border>
      <left style="medium">
        <color rgb="FF000000"/>
      </left>
      <right style="thin">
        <color auto="1"/>
      </right>
      <top style="medium">
        <color rgb="FF000000"/>
      </top>
      <bottom style="medium">
        <color rgb="FF000000"/>
      </bottom>
      <diagonal/>
    </border>
    <border>
      <left style="thin">
        <color auto="1"/>
      </left>
      <right style="medium">
        <color rgb="FF000000"/>
      </right>
      <top style="medium">
        <color rgb="FF000000"/>
      </top>
      <bottom style="medium">
        <color rgb="FF000000"/>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s>
  <cellStyleXfs count="4">
    <xf numFmtId="0" fontId="0" fillId="0" borderId="0"/>
    <xf numFmtId="9" fontId="7" fillId="0" borderId="0" applyFont="0" applyFill="0" applyBorder="0" applyAlignment="0" applyProtection="0"/>
    <xf numFmtId="0" fontId="26" fillId="27" borderId="0" applyNumberFormat="0" applyBorder="0" applyAlignment="0" applyProtection="0"/>
    <xf numFmtId="0" fontId="27" fillId="28" borderId="68" applyNumberFormat="0" applyAlignment="0" applyProtection="0"/>
  </cellStyleXfs>
  <cellXfs count="455">
    <xf numFmtId="0" fontId="0" fillId="0" borderId="0" xfId="0"/>
    <xf numFmtId="0" fontId="6" fillId="3" borderId="2" xfId="0" applyFont="1" applyFill="1" applyBorder="1" applyAlignment="1">
      <alignment horizontal="center" textRotation="90" wrapText="1"/>
    </xf>
    <xf numFmtId="0" fontId="6" fillId="3" borderId="10" xfId="0" applyFont="1" applyFill="1" applyBorder="1" applyAlignment="1">
      <alignment horizontal="center" textRotation="90" wrapText="1"/>
    </xf>
    <xf numFmtId="0" fontId="6" fillId="3" borderId="8" xfId="0" applyFont="1" applyFill="1" applyBorder="1" applyAlignment="1">
      <alignment horizontal="center" textRotation="90" wrapText="1"/>
    </xf>
    <xf numFmtId="0" fontId="6" fillId="3" borderId="0" xfId="0" applyFont="1" applyFill="1" applyAlignment="1">
      <alignment horizontal="center" wrapText="1"/>
    </xf>
    <xf numFmtId="0" fontId="6" fillId="4" borderId="7" xfId="0" applyFont="1" applyFill="1" applyBorder="1" applyAlignment="1">
      <alignment horizontal="center" wrapText="1"/>
    </xf>
    <xf numFmtId="0" fontId="4" fillId="2" borderId="1" xfId="0" applyFont="1" applyFill="1" applyBorder="1" applyAlignment="1">
      <alignment vertical="center" wrapText="1"/>
    </xf>
    <xf numFmtId="0" fontId="8" fillId="0" borderId="0" xfId="0" applyFont="1" applyProtection="1">
      <protection locked="0"/>
    </xf>
    <xf numFmtId="49" fontId="8" fillId="0" borderId="0" xfId="0" applyNumberFormat="1" applyFont="1" applyProtection="1">
      <protection locked="0"/>
    </xf>
    <xf numFmtId="0" fontId="11" fillId="0" borderId="0" xfId="0" applyFont="1" applyProtection="1">
      <protection locked="0"/>
    </xf>
    <xf numFmtId="0" fontId="8" fillId="0" borderId="0" xfId="0" applyFont="1" applyAlignment="1" applyProtection="1">
      <alignment horizontal="center" vertical="center"/>
      <protection locked="0"/>
    </xf>
    <xf numFmtId="0" fontId="14" fillId="0" borderId="0" xfId="0" applyFont="1" applyAlignment="1" applyProtection="1">
      <alignment vertical="center"/>
      <protection hidden="1"/>
    </xf>
    <xf numFmtId="0" fontId="3" fillId="0" borderId="0" xfId="0" applyFont="1" applyAlignment="1" applyProtection="1">
      <alignment vertical="center"/>
      <protection hidden="1"/>
    </xf>
    <xf numFmtId="0" fontId="8" fillId="0" borderId="0" xfId="0" applyFont="1" applyAlignment="1" applyProtection="1">
      <alignment vertical="center"/>
      <protection locked="0"/>
    </xf>
    <xf numFmtId="0" fontId="10" fillId="0" borderId="3" xfId="0" applyFont="1" applyBorder="1" applyAlignment="1" applyProtection="1">
      <alignment vertical="center" wrapText="1"/>
      <protection locked="0"/>
    </xf>
    <xf numFmtId="0" fontId="20"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8" fillId="0" borderId="0" xfId="0" applyFont="1" applyAlignment="1" applyProtection="1">
      <alignment horizontal="center"/>
      <protection locked="0"/>
    </xf>
    <xf numFmtId="0" fontId="0" fillId="0" borderId="0" xfId="0" applyAlignment="1" applyProtection="1">
      <alignment vertical="center"/>
      <protection hidden="1"/>
    </xf>
    <xf numFmtId="0" fontId="8" fillId="0" borderId="0" xfId="0" applyFont="1" applyAlignment="1">
      <alignment vertical="center"/>
    </xf>
    <xf numFmtId="0" fontId="22" fillId="0" borderId="0" xfId="0" applyFont="1" applyAlignment="1">
      <alignment vertical="center"/>
    </xf>
    <xf numFmtId="0" fontId="21" fillId="0" borderId="1" xfId="0" applyFont="1" applyBorder="1" applyAlignment="1" applyProtection="1">
      <alignment vertical="center"/>
      <protection locked="0"/>
    </xf>
    <xf numFmtId="0" fontId="21" fillId="0" borderId="0" xfId="0" applyFont="1" applyAlignment="1" applyProtection="1">
      <alignment vertical="center"/>
      <protection locked="0"/>
    </xf>
    <xf numFmtId="0" fontId="29" fillId="0" borderId="0" xfId="0" applyFont="1"/>
    <xf numFmtId="0" fontId="33" fillId="0" borderId="0" xfId="0" applyFont="1"/>
    <xf numFmtId="0" fontId="12" fillId="0" borderId="33" xfId="0" applyFont="1" applyBorder="1" applyAlignment="1">
      <alignment horizontal="center"/>
    </xf>
    <xf numFmtId="0" fontId="15" fillId="0" borderId="33" xfId="0" applyFont="1" applyBorder="1"/>
    <xf numFmtId="14" fontId="8" fillId="0" borderId="33" xfId="0" applyNumberFormat="1" applyFont="1" applyBorder="1" applyAlignment="1">
      <alignment vertical="center"/>
    </xf>
    <xf numFmtId="0" fontId="11" fillId="16" borderId="27" xfId="0" applyFont="1" applyFill="1" applyBorder="1" applyAlignment="1" applyProtection="1">
      <alignment horizontal="center"/>
      <protection locked="0"/>
    </xf>
    <xf numFmtId="0" fontId="11" fillId="16" borderId="20" xfId="0" applyFont="1" applyFill="1" applyBorder="1" applyAlignment="1" applyProtection="1">
      <alignment horizontal="center"/>
      <protection locked="0"/>
    </xf>
    <xf numFmtId="0" fontId="11" fillId="15" borderId="17" xfId="0" applyFont="1" applyFill="1" applyBorder="1" applyAlignment="1" applyProtection="1">
      <alignment horizontal="center"/>
      <protection locked="0"/>
    </xf>
    <xf numFmtId="0" fontId="11" fillId="15" borderId="3" xfId="0" applyFont="1" applyFill="1" applyBorder="1" applyAlignment="1" applyProtection="1">
      <alignment horizontal="center"/>
      <protection locked="0"/>
    </xf>
    <xf numFmtId="0" fontId="11" fillId="16" borderId="38" xfId="0" applyFont="1" applyFill="1" applyBorder="1" applyAlignment="1" applyProtection="1">
      <alignment horizontal="center"/>
      <protection locked="0"/>
    </xf>
    <xf numFmtId="0" fontId="11" fillId="16" borderId="6" xfId="0" applyFont="1" applyFill="1" applyBorder="1" applyAlignment="1" applyProtection="1">
      <alignment horizontal="center"/>
      <protection locked="0"/>
    </xf>
    <xf numFmtId="0" fontId="11" fillId="16" borderId="17" xfId="0" applyFont="1" applyFill="1" applyBorder="1" applyAlignment="1" applyProtection="1">
      <alignment horizontal="center"/>
      <protection locked="0"/>
    </xf>
    <xf numFmtId="0" fontId="11" fillId="16" borderId="3" xfId="0" applyFont="1" applyFill="1" applyBorder="1" applyAlignment="1" applyProtection="1">
      <alignment horizontal="center"/>
      <protection locked="0"/>
    </xf>
    <xf numFmtId="0" fontId="11" fillId="19" borderId="45" xfId="0" applyFont="1" applyFill="1" applyBorder="1" applyAlignment="1" applyProtection="1">
      <alignment horizontal="center" vertical="center"/>
      <protection locked="0"/>
    </xf>
    <xf numFmtId="0" fontId="10" fillId="0" borderId="0" xfId="0" applyFont="1" applyAlignment="1" applyProtection="1">
      <alignment vertical="center" wrapText="1"/>
      <protection locked="0"/>
    </xf>
    <xf numFmtId="0" fontId="31" fillId="0" borderId="0" xfId="0" applyFont="1" applyAlignment="1" applyProtection="1">
      <alignment vertical="center"/>
      <protection hidden="1"/>
    </xf>
    <xf numFmtId="0" fontId="43" fillId="0" borderId="0" xfId="0" applyFont="1" applyAlignment="1" applyProtection="1">
      <alignment horizontal="center" vertical="center"/>
      <protection hidden="1"/>
    </xf>
    <xf numFmtId="0" fontId="43" fillId="0" borderId="0" xfId="0" applyFont="1" applyAlignment="1" applyProtection="1">
      <alignment vertical="center"/>
      <protection hidden="1"/>
    </xf>
    <xf numFmtId="0" fontId="33" fillId="14" borderId="0" xfId="0" applyFont="1" applyFill="1"/>
    <xf numFmtId="0" fontId="32" fillId="14" borderId="0" xfId="0" applyFont="1" applyFill="1" applyAlignment="1">
      <alignment horizontal="center" vertical="center" wrapText="1"/>
    </xf>
    <xf numFmtId="0" fontId="23" fillId="0" borderId="0" xfId="0" applyFont="1" applyAlignment="1">
      <alignment horizontal="left" vertical="center"/>
    </xf>
    <xf numFmtId="0" fontId="32" fillId="14" borderId="0" xfId="0" applyFont="1" applyFill="1" applyAlignment="1">
      <alignment vertical="center"/>
    </xf>
    <xf numFmtId="0" fontId="12" fillId="0" borderId="33" xfId="0" applyFont="1" applyBorder="1" applyAlignment="1">
      <alignment vertical="center"/>
    </xf>
    <xf numFmtId="0" fontId="13" fillId="0" borderId="33" xfId="0" applyFont="1" applyBorder="1" applyAlignment="1">
      <alignment vertical="center"/>
    </xf>
    <xf numFmtId="0" fontId="13" fillId="0" borderId="0" xfId="0" applyFont="1" applyAlignment="1">
      <alignment vertical="center"/>
    </xf>
    <xf numFmtId="0" fontId="18" fillId="0" borderId="0" xfId="0" applyFont="1" applyAlignment="1">
      <alignment vertical="center"/>
    </xf>
    <xf numFmtId="0" fontId="12" fillId="0" borderId="0" xfId="0" applyFont="1"/>
    <xf numFmtId="0" fontId="12" fillId="0" borderId="0" xfId="0" applyFont="1" applyAlignment="1">
      <alignment horizontal="center"/>
    </xf>
    <xf numFmtId="0" fontId="19" fillId="0" borderId="0" xfId="0" applyFont="1" applyAlignment="1">
      <alignment vertical="center"/>
    </xf>
    <xf numFmtId="0" fontId="14" fillId="0" borderId="0" xfId="0" applyFont="1" applyAlignment="1">
      <alignment vertical="center"/>
    </xf>
    <xf numFmtId="0" fontId="11" fillId="16" borderId="21" xfId="0" applyFont="1" applyFill="1" applyBorder="1" applyAlignment="1" applyProtection="1">
      <alignment horizontal="center"/>
      <protection locked="0"/>
    </xf>
    <xf numFmtId="0" fontId="11" fillId="16" borderId="28" xfId="0" applyFont="1" applyFill="1" applyBorder="1" applyAlignment="1" applyProtection="1">
      <alignment horizontal="center"/>
      <protection locked="0"/>
    </xf>
    <xf numFmtId="0" fontId="11" fillId="0" borderId="0" xfId="0" applyFont="1" applyAlignment="1" applyProtection="1">
      <alignment horizontal="center"/>
      <protection locked="0"/>
    </xf>
    <xf numFmtId="0" fontId="11" fillId="16" borderId="16" xfId="0" applyFont="1" applyFill="1" applyBorder="1" applyAlignment="1" applyProtection="1">
      <alignment horizontal="center"/>
      <protection locked="0"/>
    </xf>
    <xf numFmtId="0" fontId="11" fillId="16" borderId="53" xfId="0" applyFont="1" applyFill="1" applyBorder="1" applyAlignment="1" applyProtection="1">
      <alignment horizontal="center"/>
      <protection locked="0"/>
    </xf>
    <xf numFmtId="0" fontId="11" fillId="0" borderId="45" xfId="0" applyFont="1" applyBorder="1" applyAlignment="1" applyProtection="1">
      <alignment horizontal="center" vertical="center"/>
      <protection locked="0"/>
    </xf>
    <xf numFmtId="0" fontId="5"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9" fontId="17" fillId="0" borderId="0" xfId="1" applyFont="1" applyFill="1" applyBorder="1" applyAlignment="1" applyProtection="1">
      <alignment horizontal="center" vertical="center"/>
      <protection hidden="1"/>
    </xf>
    <xf numFmtId="0" fontId="11" fillId="0" borderId="0" xfId="0" applyFont="1" applyAlignment="1" applyProtection="1">
      <alignment horizontal="left" vertical="center"/>
      <protection locked="0"/>
    </xf>
    <xf numFmtId="0" fontId="5" fillId="0" borderId="0" xfId="0" applyFont="1" applyAlignment="1" applyProtection="1">
      <alignment horizontal="center" vertical="center" wrapText="1"/>
      <protection hidden="1"/>
    </xf>
    <xf numFmtId="0" fontId="9" fillId="23" borderId="21" xfId="0" applyFont="1" applyFill="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36" fillId="0" borderId="0" xfId="0" applyFont="1" applyAlignment="1" applyProtection="1">
      <alignment vertical="center"/>
      <protection locked="0"/>
    </xf>
    <xf numFmtId="0" fontId="2" fillId="0" borderId="33" xfId="0" applyFont="1" applyBorder="1" applyAlignment="1" applyProtection="1">
      <alignment vertical="center"/>
      <protection hidden="1"/>
    </xf>
    <xf numFmtId="0" fontId="39" fillId="32" borderId="12" xfId="2" applyFont="1" applyFill="1" applyBorder="1" applyAlignment="1" applyProtection="1">
      <alignment horizontal="right" vertical="center" wrapText="1"/>
      <protection hidden="1"/>
    </xf>
    <xf numFmtId="0" fontId="39" fillId="32" borderId="97" xfId="2" applyFont="1" applyFill="1" applyBorder="1" applyAlignment="1" applyProtection="1">
      <alignment horizontal="right" vertical="center" wrapText="1"/>
      <protection hidden="1"/>
    </xf>
    <xf numFmtId="0" fontId="40" fillId="28" borderId="80" xfId="3" applyFont="1" applyBorder="1" applyAlignment="1" applyProtection="1">
      <alignment horizontal="right" vertical="center" wrapText="1"/>
      <protection hidden="1"/>
    </xf>
    <xf numFmtId="0" fontId="39" fillId="14" borderId="73" xfId="2" applyFont="1" applyFill="1" applyBorder="1" applyAlignment="1" applyProtection="1">
      <alignment horizontal="right" vertical="center" wrapText="1"/>
      <protection hidden="1"/>
    </xf>
    <xf numFmtId="0" fontId="40" fillId="19" borderId="68" xfId="3" applyFont="1" applyFill="1" applyAlignment="1" applyProtection="1">
      <alignment horizontal="right" vertical="center" wrapText="1"/>
      <protection hidden="1"/>
    </xf>
    <xf numFmtId="0" fontId="40" fillId="19" borderId="98" xfId="3" applyFont="1" applyFill="1" applyBorder="1" applyAlignment="1" applyProtection="1">
      <alignment horizontal="right" vertical="center" wrapText="1"/>
      <protection hidden="1"/>
    </xf>
    <xf numFmtId="0" fontId="17" fillId="17" borderId="37" xfId="3" applyFont="1" applyFill="1" applyBorder="1" applyAlignment="1" applyProtection="1">
      <alignment horizontal="center" vertical="center" wrapText="1"/>
      <protection hidden="1"/>
    </xf>
    <xf numFmtId="0" fontId="17" fillId="17" borderId="38" xfId="3" applyFont="1" applyFill="1" applyBorder="1" applyAlignment="1" applyProtection="1">
      <alignment horizontal="center" vertical="center" wrapText="1"/>
      <protection hidden="1"/>
    </xf>
    <xf numFmtId="0" fontId="39" fillId="37" borderId="12" xfId="2" applyFont="1" applyFill="1" applyBorder="1" applyAlignment="1" applyProtection="1">
      <alignment horizontal="right" vertical="center" wrapText="1"/>
      <protection hidden="1"/>
    </xf>
    <xf numFmtId="0" fontId="39" fillId="37" borderId="97" xfId="2" applyFont="1" applyFill="1" applyBorder="1" applyAlignment="1" applyProtection="1">
      <alignment horizontal="right" vertical="center" wrapText="1"/>
      <protection hidden="1"/>
    </xf>
    <xf numFmtId="0" fontId="0" fillId="39" borderId="0" xfId="0" applyFill="1" applyAlignment="1" applyProtection="1">
      <alignment horizontal="center" vertical="center"/>
      <protection hidden="1"/>
    </xf>
    <xf numFmtId="0" fontId="17" fillId="39" borderId="37" xfId="2" applyFont="1" applyFill="1" applyBorder="1" applyAlignment="1" applyProtection="1">
      <alignment horizontal="center" vertical="center" wrapText="1"/>
      <protection hidden="1"/>
    </xf>
    <xf numFmtId="0" fontId="17" fillId="39" borderId="38" xfId="2" applyFont="1" applyFill="1" applyBorder="1" applyAlignment="1" applyProtection="1">
      <alignment horizontal="center" vertical="center" wrapText="1"/>
      <protection hidden="1"/>
    </xf>
    <xf numFmtId="0" fontId="35" fillId="0" borderId="0" xfId="0" applyFont="1" applyAlignment="1" applyProtection="1">
      <alignment vertical="center"/>
      <protection locked="0"/>
    </xf>
    <xf numFmtId="0" fontId="2" fillId="0" borderId="0" xfId="0" applyFont="1" applyAlignment="1" applyProtection="1">
      <alignment vertical="center"/>
      <protection hidden="1"/>
    </xf>
    <xf numFmtId="0" fontId="2" fillId="0" borderId="0" xfId="0" applyFont="1" applyAlignment="1" applyProtection="1">
      <alignment horizontal="center" vertical="center" wrapText="1"/>
      <protection hidden="1"/>
    </xf>
    <xf numFmtId="0" fontId="2" fillId="2" borderId="44" xfId="0" applyFont="1" applyFill="1" applyBorder="1" applyAlignment="1" applyProtection="1">
      <alignment vertical="center"/>
      <protection hidden="1"/>
    </xf>
    <xf numFmtId="9" fontId="2" fillId="13" borderId="40" xfId="1" applyFont="1" applyFill="1" applyBorder="1" applyAlignment="1" applyProtection="1">
      <alignment horizontal="center" vertical="center"/>
      <protection hidden="1"/>
    </xf>
    <xf numFmtId="0" fontId="2" fillId="2" borderId="56" xfId="0" applyFont="1" applyFill="1" applyBorder="1" applyAlignment="1" applyProtection="1">
      <alignment vertical="center"/>
      <protection hidden="1"/>
    </xf>
    <xf numFmtId="9" fontId="2" fillId="13" borderId="6" xfId="1" applyFont="1" applyFill="1" applyBorder="1" applyAlignment="1" applyProtection="1">
      <alignment horizontal="center" vertical="center"/>
      <protection hidden="1"/>
    </xf>
    <xf numFmtId="9" fontId="2" fillId="13" borderId="41" xfId="1" applyFont="1" applyFill="1" applyBorder="1" applyAlignment="1" applyProtection="1">
      <alignment horizontal="center" vertical="center"/>
      <protection hidden="1"/>
    </xf>
    <xf numFmtId="9" fontId="2" fillId="13" borderId="42" xfId="1" applyFont="1" applyFill="1" applyBorder="1" applyAlignment="1" applyProtection="1">
      <alignment horizontal="center" vertical="center"/>
      <protection hidden="1"/>
    </xf>
    <xf numFmtId="9" fontId="2" fillId="13" borderId="47" xfId="1" applyFont="1" applyFill="1" applyBorder="1" applyAlignment="1" applyProtection="1">
      <alignment horizontal="center" vertical="center"/>
      <protection hidden="1"/>
    </xf>
    <xf numFmtId="0" fontId="2" fillId="2" borderId="38" xfId="0" applyFont="1" applyFill="1" applyBorder="1" applyAlignment="1" applyProtection="1">
      <alignment vertical="center"/>
      <protection hidden="1"/>
    </xf>
    <xf numFmtId="0" fontId="2" fillId="16" borderId="4" xfId="0" applyFont="1" applyFill="1" applyBorder="1" applyAlignment="1" applyProtection="1">
      <alignment vertical="center" wrapText="1"/>
      <protection hidden="1"/>
    </xf>
    <xf numFmtId="0" fontId="2" fillId="38" borderId="44" xfId="0" applyFont="1" applyFill="1" applyBorder="1" applyAlignment="1" applyProtection="1">
      <alignment vertical="center"/>
      <protection hidden="1"/>
    </xf>
    <xf numFmtId="9" fontId="2" fillId="34" borderId="3" xfId="1" applyFont="1" applyFill="1" applyBorder="1" applyAlignment="1" applyProtection="1">
      <alignment horizontal="center" vertical="center"/>
      <protection hidden="1"/>
    </xf>
    <xf numFmtId="9" fontId="2" fillId="12" borderId="3" xfId="1" applyFont="1" applyFill="1" applyBorder="1" applyAlignment="1" applyProtection="1">
      <alignment horizontal="center" vertical="center"/>
      <protection hidden="1"/>
    </xf>
    <xf numFmtId="9" fontId="2" fillId="12" borderId="47" xfId="1" applyFont="1" applyFill="1" applyBorder="1" applyAlignment="1" applyProtection="1">
      <alignment horizontal="center" vertical="center"/>
      <protection hidden="1"/>
    </xf>
    <xf numFmtId="0" fontId="2" fillId="35" borderId="45" xfId="0" applyFont="1" applyFill="1" applyBorder="1" applyAlignment="1" applyProtection="1">
      <alignment vertical="center"/>
      <protection hidden="1"/>
    </xf>
    <xf numFmtId="9" fontId="2" fillId="29" borderId="3" xfId="1" applyFont="1" applyFill="1" applyBorder="1" applyAlignment="1" applyProtection="1">
      <alignment horizontal="center" vertical="center"/>
      <protection hidden="1"/>
    </xf>
    <xf numFmtId="0" fontId="2" fillId="35" borderId="3" xfId="0" applyFont="1" applyFill="1" applyBorder="1" applyAlignment="1" applyProtection="1">
      <alignment vertical="center"/>
      <protection hidden="1"/>
    </xf>
    <xf numFmtId="9" fontId="2" fillId="29" borderId="47" xfId="1" applyFont="1" applyFill="1" applyBorder="1" applyAlignment="1" applyProtection="1">
      <alignment horizontal="center" vertical="center"/>
      <protection hidden="1"/>
    </xf>
    <xf numFmtId="9" fontId="2" fillId="39" borderId="6" xfId="1" applyFont="1" applyFill="1" applyBorder="1" applyAlignment="1" applyProtection="1">
      <alignment horizontal="center" vertical="center"/>
      <protection hidden="1"/>
    </xf>
    <xf numFmtId="0" fontId="2" fillId="8" borderId="17" xfId="0" applyFont="1" applyFill="1" applyBorder="1" applyAlignment="1" applyProtection="1">
      <alignment vertical="center"/>
      <protection hidden="1"/>
    </xf>
    <xf numFmtId="9" fontId="2" fillId="36" borderId="40" xfId="1" applyFont="1" applyFill="1" applyBorder="1" applyAlignment="1" applyProtection="1">
      <alignment horizontal="center" vertical="center"/>
      <protection hidden="1"/>
    </xf>
    <xf numFmtId="0" fontId="2" fillId="8" borderId="3" xfId="0" applyFont="1" applyFill="1" applyBorder="1" applyAlignment="1" applyProtection="1">
      <alignment vertical="center"/>
      <protection hidden="1"/>
    </xf>
    <xf numFmtId="9" fontId="2" fillId="39" borderId="40" xfId="1" applyFont="1" applyFill="1" applyBorder="1" applyAlignment="1" applyProtection="1">
      <alignment horizontal="center" vertical="center"/>
      <protection hidden="1"/>
    </xf>
    <xf numFmtId="9" fontId="2" fillId="36" borderId="41" xfId="1" applyFont="1" applyFill="1" applyBorder="1" applyAlignment="1" applyProtection="1">
      <alignment horizontal="center" vertical="center"/>
      <protection hidden="1"/>
    </xf>
    <xf numFmtId="0" fontId="2" fillId="38" borderId="45" xfId="0" applyFont="1" applyFill="1" applyBorder="1" applyAlignment="1" applyProtection="1">
      <alignment vertical="center"/>
      <protection hidden="1"/>
    </xf>
    <xf numFmtId="0" fontId="2" fillId="38" borderId="3" xfId="0" applyFont="1" applyFill="1" applyBorder="1" applyAlignment="1" applyProtection="1">
      <alignment vertical="center"/>
      <protection hidden="1"/>
    </xf>
    <xf numFmtId="9" fontId="2" fillId="40" borderId="40" xfId="1" applyFont="1" applyFill="1" applyBorder="1" applyAlignment="1" applyProtection="1">
      <alignment horizontal="center" vertical="center"/>
      <protection hidden="1"/>
    </xf>
    <xf numFmtId="9" fontId="2" fillId="34" borderId="40" xfId="1" applyFont="1" applyFill="1" applyBorder="1" applyAlignment="1" applyProtection="1">
      <alignment horizontal="center" vertical="center"/>
      <protection hidden="1"/>
    </xf>
    <xf numFmtId="0" fontId="2" fillId="38" borderId="40" xfId="0" applyFont="1" applyFill="1" applyBorder="1" applyAlignment="1" applyProtection="1">
      <alignment vertical="center"/>
      <protection hidden="1"/>
    </xf>
    <xf numFmtId="9" fontId="2" fillId="12" borderId="40" xfId="1" applyFont="1" applyFill="1" applyBorder="1" applyAlignment="1" applyProtection="1">
      <alignment horizontal="center" vertical="center"/>
      <protection hidden="1"/>
    </xf>
    <xf numFmtId="9" fontId="2" fillId="12" borderId="41" xfId="1" applyFont="1" applyFill="1" applyBorder="1" applyAlignment="1" applyProtection="1">
      <alignment horizontal="center" vertical="center"/>
      <protection hidden="1"/>
    </xf>
    <xf numFmtId="0" fontId="2" fillId="35" borderId="44" xfId="0" applyFont="1" applyFill="1" applyBorder="1" applyAlignment="1" applyProtection="1">
      <alignment vertical="center"/>
      <protection hidden="1"/>
    </xf>
    <xf numFmtId="9" fontId="2" fillId="29" borderId="40" xfId="1" applyFont="1" applyFill="1" applyBorder="1" applyAlignment="1" applyProtection="1">
      <alignment horizontal="center" vertical="center"/>
      <protection hidden="1"/>
    </xf>
    <xf numFmtId="0" fontId="2" fillId="35" borderId="40" xfId="0" applyFont="1" applyFill="1" applyBorder="1" applyAlignment="1" applyProtection="1">
      <alignment vertical="center"/>
      <protection hidden="1"/>
    </xf>
    <xf numFmtId="9" fontId="2" fillId="29" borderId="41" xfId="1" applyFont="1" applyFill="1" applyBorder="1" applyAlignment="1" applyProtection="1">
      <alignment horizontal="center" vertical="center"/>
      <protection hidden="1"/>
    </xf>
    <xf numFmtId="0" fontId="2" fillId="8" borderId="40" xfId="0" applyFont="1" applyFill="1" applyBorder="1" applyAlignment="1" applyProtection="1">
      <alignment vertical="center"/>
      <protection hidden="1"/>
    </xf>
    <xf numFmtId="9" fontId="2" fillId="29" borderId="6" xfId="1" applyFont="1" applyFill="1" applyBorder="1" applyAlignment="1" applyProtection="1">
      <alignment horizontal="center" vertical="center"/>
      <protection hidden="1"/>
    </xf>
    <xf numFmtId="9" fontId="2" fillId="29" borderId="42" xfId="1" applyFont="1" applyFill="1" applyBorder="1" applyAlignment="1" applyProtection="1">
      <alignment horizontal="center" vertical="center"/>
      <protection hidden="1"/>
    </xf>
    <xf numFmtId="0" fontId="2" fillId="16" borderId="52" xfId="0" applyFont="1" applyFill="1" applyBorder="1" applyAlignment="1" applyProtection="1">
      <alignment vertical="center" wrapText="1"/>
      <protection hidden="1"/>
    </xf>
    <xf numFmtId="0" fontId="2" fillId="38" borderId="95" xfId="0" applyFont="1" applyFill="1" applyBorder="1" applyAlignment="1" applyProtection="1">
      <alignment vertical="center"/>
      <protection hidden="1"/>
    </xf>
    <xf numFmtId="9" fontId="2" fillId="34" borderId="16" xfId="1" applyFont="1" applyFill="1" applyBorder="1" applyAlignment="1" applyProtection="1">
      <alignment horizontal="center" vertical="center"/>
      <protection hidden="1"/>
    </xf>
    <xf numFmtId="9" fontId="2" fillId="12" borderId="16" xfId="1" applyFont="1" applyFill="1" applyBorder="1" applyAlignment="1" applyProtection="1">
      <alignment horizontal="center" vertical="center"/>
      <protection hidden="1"/>
    </xf>
    <xf numFmtId="0" fontId="2" fillId="38" borderId="96" xfId="0" applyFont="1" applyFill="1" applyBorder="1" applyAlignment="1" applyProtection="1">
      <alignment vertical="center"/>
      <protection hidden="1"/>
    </xf>
    <xf numFmtId="9" fontId="2" fillId="12" borderId="51" xfId="1" applyFont="1" applyFill="1" applyBorder="1" applyAlignment="1" applyProtection="1">
      <alignment horizontal="center" vertical="center"/>
      <protection hidden="1"/>
    </xf>
    <xf numFmtId="0" fontId="2" fillId="35" borderId="95" xfId="0" applyFont="1" applyFill="1" applyBorder="1" applyAlignment="1" applyProtection="1">
      <alignment vertical="center"/>
      <protection hidden="1"/>
    </xf>
    <xf numFmtId="9" fontId="2" fillId="29" borderId="16" xfId="1" applyFont="1" applyFill="1" applyBorder="1" applyAlignment="1" applyProtection="1">
      <alignment horizontal="center" vertical="center"/>
      <protection hidden="1"/>
    </xf>
    <xf numFmtId="9" fontId="2" fillId="29" borderId="51" xfId="1" applyFont="1" applyFill="1" applyBorder="1" applyAlignment="1" applyProtection="1">
      <alignment horizontal="center" vertical="center"/>
      <protection hidden="1"/>
    </xf>
    <xf numFmtId="9" fontId="2" fillId="39" borderId="96" xfId="1" applyFont="1" applyFill="1" applyBorder="1" applyAlignment="1" applyProtection="1">
      <alignment horizontal="center" vertical="center"/>
      <protection hidden="1"/>
    </xf>
    <xf numFmtId="0" fontId="2" fillId="8" borderId="96" xfId="0" applyFont="1" applyFill="1" applyBorder="1" applyAlignment="1" applyProtection="1">
      <alignment vertical="center"/>
      <protection hidden="1"/>
    </xf>
    <xf numFmtId="9" fontId="2" fillId="36" borderId="96" xfId="1" applyFont="1" applyFill="1" applyBorder="1" applyAlignment="1" applyProtection="1">
      <alignment horizontal="center" vertical="center"/>
      <protection hidden="1"/>
    </xf>
    <xf numFmtId="0" fontId="2" fillId="16" borderId="96" xfId="0" applyFont="1" applyFill="1" applyBorder="1" applyAlignment="1" applyProtection="1">
      <alignment vertical="center"/>
      <protection hidden="1"/>
    </xf>
    <xf numFmtId="9" fontId="2" fillId="13" borderId="96" xfId="1" applyFont="1" applyFill="1" applyBorder="1" applyAlignment="1" applyProtection="1">
      <alignment horizontal="center" vertical="center"/>
      <protection hidden="1"/>
    </xf>
    <xf numFmtId="9" fontId="2" fillId="36" borderId="87" xfId="1" applyFont="1" applyFill="1" applyBorder="1" applyAlignment="1" applyProtection="1">
      <alignment horizontal="center" vertical="center"/>
      <protection hidden="1"/>
    </xf>
    <xf numFmtId="0" fontId="30" fillId="0" borderId="0" xfId="0" applyFont="1" applyAlignment="1" applyProtection="1">
      <alignment horizontal="center" wrapText="1"/>
      <protection locked="0"/>
    </xf>
    <xf numFmtId="0" fontId="11" fillId="19" borderId="6" xfId="0" applyFont="1" applyFill="1" applyBorder="1" applyAlignment="1" applyProtection="1">
      <alignment horizontal="center" vertical="center"/>
      <protection locked="0"/>
    </xf>
    <xf numFmtId="0" fontId="33" fillId="14" borderId="0" xfId="0" applyFont="1" applyFill="1" applyAlignment="1">
      <alignment vertical="center" wrapText="1"/>
    </xf>
    <xf numFmtId="0" fontId="46" fillId="2" borderId="1" xfId="0" applyFont="1" applyFill="1" applyBorder="1" applyAlignment="1">
      <alignment horizontal="center" vertical="center" wrapText="1"/>
    </xf>
    <xf numFmtId="0" fontId="46" fillId="2" borderId="1" xfId="0" applyFont="1" applyFill="1" applyBorder="1" applyAlignment="1">
      <alignment horizontal="left" vertical="top" wrapText="1"/>
    </xf>
    <xf numFmtId="0" fontId="39" fillId="0" borderId="33" xfId="0" applyFont="1" applyBorder="1" applyAlignment="1" applyProtection="1">
      <alignment horizontal="right" vertical="center"/>
      <protection hidden="1"/>
    </xf>
    <xf numFmtId="0" fontId="39" fillId="0" borderId="33" xfId="0" applyFont="1" applyBorder="1" applyAlignment="1" applyProtection="1">
      <alignment horizontal="left" vertical="center"/>
      <protection hidden="1"/>
    </xf>
    <xf numFmtId="0" fontId="45" fillId="0" borderId="0" xfId="0" applyFont="1" applyAlignment="1">
      <alignment horizontal="right" vertical="center"/>
    </xf>
    <xf numFmtId="0" fontId="35" fillId="0" borderId="0" xfId="0" applyFont="1" applyAlignment="1">
      <alignment horizontal="right" vertical="center"/>
    </xf>
    <xf numFmtId="0" fontId="11" fillId="0" borderId="0" xfId="0" applyFont="1" applyAlignment="1">
      <alignment vertical="center"/>
    </xf>
    <xf numFmtId="0" fontId="9" fillId="18" borderId="59" xfId="0" applyFont="1" applyFill="1" applyBorder="1" applyAlignment="1">
      <alignment vertical="center"/>
    </xf>
    <xf numFmtId="0" fontId="11" fillId="6" borderId="13" xfId="0" applyFont="1" applyFill="1" applyBorder="1" applyAlignment="1">
      <alignment horizontal="center" vertical="center" wrapText="1"/>
    </xf>
    <xf numFmtId="0" fontId="11" fillId="6" borderId="15" xfId="0" applyFont="1" applyFill="1" applyBorder="1" applyAlignment="1">
      <alignment horizontal="right" vertical="center" wrapText="1"/>
    </xf>
    <xf numFmtId="0" fontId="11" fillId="0" borderId="0" xfId="0" applyFont="1"/>
    <xf numFmtId="0" fontId="11" fillId="5" borderId="9" xfId="0" applyFont="1" applyFill="1" applyBorder="1" applyAlignment="1">
      <alignment horizontal="center" vertical="center" wrapText="1"/>
    </xf>
    <xf numFmtId="0" fontId="9" fillId="5" borderId="0" xfId="0" applyFont="1" applyFill="1" applyAlignment="1">
      <alignment horizontal="left" vertical="center"/>
    </xf>
    <xf numFmtId="0" fontId="9" fillId="13" borderId="84" xfId="0" applyFont="1" applyFill="1" applyBorder="1" applyAlignment="1">
      <alignment horizontal="center" vertical="center" wrapText="1"/>
    </xf>
    <xf numFmtId="0" fontId="9" fillId="12" borderId="14" xfId="0" applyFont="1" applyFill="1" applyBorder="1" applyAlignment="1">
      <alignment horizontal="left" vertical="center" wrapText="1"/>
    </xf>
    <xf numFmtId="0" fontId="9" fillId="10" borderId="9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12" borderId="64" xfId="0" applyFont="1" applyFill="1" applyBorder="1" applyAlignment="1">
      <alignment horizontal="center" vertical="center" wrapText="1"/>
    </xf>
    <xf numFmtId="0" fontId="11" fillId="2" borderId="9" xfId="0" applyFont="1" applyFill="1" applyBorder="1" applyAlignment="1">
      <alignment horizontal="left" vertical="center" wrapText="1"/>
    </xf>
    <xf numFmtId="0" fontId="9" fillId="13" borderId="1" xfId="0" applyFont="1" applyFill="1" applyBorder="1" applyAlignment="1">
      <alignment horizontal="center" vertical="center" wrapText="1"/>
    </xf>
    <xf numFmtId="0" fontId="11" fillId="13" borderId="0" xfId="0" applyFont="1" applyFill="1" applyAlignment="1">
      <alignment horizontal="right" vertical="center" wrapText="1"/>
    </xf>
    <xf numFmtId="0" fontId="9" fillId="13" borderId="28"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12" borderId="10" xfId="0" applyFont="1" applyFill="1" applyBorder="1" applyAlignment="1">
      <alignment horizontal="center" vertical="center" wrapText="1"/>
    </xf>
    <xf numFmtId="0" fontId="11" fillId="13" borderId="0" xfId="0" applyFont="1" applyFill="1" applyAlignment="1">
      <alignment horizontal="left" vertical="center" wrapText="1"/>
    </xf>
    <xf numFmtId="0" fontId="11" fillId="13" borderId="28" xfId="0" applyFont="1" applyFill="1" applyBorder="1" applyAlignment="1">
      <alignment horizontal="center" vertical="center" wrapText="1"/>
    </xf>
    <xf numFmtId="0" fontId="11" fillId="13" borderId="46" xfId="0" applyFont="1" applyFill="1" applyBorder="1" applyAlignment="1">
      <alignment horizontal="left" vertical="center" wrapText="1"/>
    </xf>
    <xf numFmtId="0" fontId="11" fillId="12" borderId="65" xfId="0" applyFont="1" applyFill="1" applyBorder="1" applyAlignment="1">
      <alignment horizontal="center" vertical="center" wrapText="1"/>
    </xf>
    <xf numFmtId="0" fontId="11" fillId="5" borderId="9" xfId="0" applyFont="1" applyFill="1" applyBorder="1" applyAlignment="1">
      <alignment horizontal="left" vertical="center"/>
    </xf>
    <xf numFmtId="0" fontId="9" fillId="12" borderId="9" xfId="0" applyFont="1" applyFill="1" applyBorder="1" applyAlignment="1">
      <alignment horizontal="center" vertical="center" wrapText="1"/>
    </xf>
    <xf numFmtId="0" fontId="11" fillId="16" borderId="57" xfId="0" applyFont="1" applyFill="1" applyBorder="1" applyAlignment="1">
      <alignment horizontal="center" vertical="center" wrapText="1"/>
    </xf>
    <xf numFmtId="0" fontId="11" fillId="16" borderId="19" xfId="0" applyFont="1" applyFill="1" applyBorder="1" applyAlignment="1">
      <alignment horizontal="center" vertical="center" wrapText="1"/>
    </xf>
    <xf numFmtId="0" fontId="11" fillId="16" borderId="26" xfId="0" applyFont="1" applyFill="1" applyBorder="1" applyAlignment="1">
      <alignment horizontal="center" vertical="center" wrapText="1"/>
    </xf>
    <xf numFmtId="0" fontId="11" fillId="16" borderId="47" xfId="0" applyFont="1" applyFill="1" applyBorder="1" applyAlignment="1">
      <alignment horizontal="center" vertical="center" wrapText="1"/>
    </xf>
    <xf numFmtId="0" fontId="11" fillId="5" borderId="32" xfId="0" applyFont="1" applyFill="1" applyBorder="1" applyAlignment="1">
      <alignment horizontal="left" vertical="center"/>
    </xf>
    <xf numFmtId="0" fontId="9" fillId="13" borderId="54" xfId="0" applyFont="1" applyFill="1" applyBorder="1" applyAlignment="1">
      <alignment horizontal="center" vertical="center" wrapText="1"/>
    </xf>
    <xf numFmtId="0" fontId="11" fillId="13" borderId="33" xfId="0" applyFont="1" applyFill="1" applyBorder="1" applyAlignment="1">
      <alignment horizontal="left" vertical="center" wrapText="1"/>
    </xf>
    <xf numFmtId="0" fontId="11" fillId="13" borderId="29" xfId="0" applyFont="1" applyFill="1" applyBorder="1" applyAlignment="1">
      <alignment horizontal="center" vertical="center" wrapText="1"/>
    </xf>
    <xf numFmtId="0" fontId="11" fillId="2" borderId="54" xfId="0" applyFont="1" applyFill="1" applyBorder="1" applyAlignment="1">
      <alignment horizontal="left" vertical="center" wrapText="1"/>
    </xf>
    <xf numFmtId="0" fontId="11" fillId="13" borderId="43" xfId="0" applyFont="1" applyFill="1" applyBorder="1" applyAlignment="1">
      <alignment horizontal="left" vertical="center" wrapText="1"/>
    </xf>
    <xf numFmtId="0" fontId="9" fillId="12" borderId="32" xfId="0" applyFont="1" applyFill="1" applyBorder="1" applyAlignment="1">
      <alignment horizontal="center" vertical="center" wrapText="1"/>
    </xf>
    <xf numFmtId="0" fontId="9" fillId="10" borderId="43" xfId="0" applyFont="1" applyFill="1" applyBorder="1" applyAlignment="1">
      <alignment horizontal="center" vertical="center" wrapText="1"/>
    </xf>
    <xf numFmtId="0" fontId="11" fillId="16" borderId="10" xfId="0" applyFont="1" applyFill="1" applyBorder="1" applyAlignment="1">
      <alignment horizontal="center" vertical="center" wrapText="1"/>
    </xf>
    <xf numFmtId="0" fontId="11" fillId="16" borderId="2" xfId="0" applyFont="1" applyFill="1" applyBorder="1" applyAlignment="1">
      <alignment horizontal="center" vertical="center" wrapText="1"/>
    </xf>
    <xf numFmtId="0" fontId="11" fillId="16" borderId="3" xfId="0" applyFont="1" applyFill="1" applyBorder="1" applyAlignment="1">
      <alignment horizontal="center" vertical="center" wrapText="1"/>
    </xf>
    <xf numFmtId="0" fontId="9" fillId="9" borderId="87" xfId="0" applyFont="1" applyFill="1" applyBorder="1" applyAlignment="1">
      <alignment horizontal="center" vertical="center" wrapText="1"/>
    </xf>
    <xf numFmtId="0" fontId="9" fillId="14" borderId="100" xfId="0" applyFont="1" applyFill="1" applyBorder="1" applyAlignment="1">
      <alignment horizontal="center" vertical="center" wrapText="1"/>
    </xf>
    <xf numFmtId="14" fontId="11" fillId="0" borderId="0" xfId="0" applyNumberFormat="1" applyFont="1" applyAlignment="1" applyProtection="1">
      <alignment horizontal="left" vertical="center"/>
      <protection locked="0"/>
    </xf>
    <xf numFmtId="0" fontId="11" fillId="41" borderId="3" xfId="0" applyFont="1" applyFill="1" applyBorder="1" applyAlignment="1" applyProtection="1">
      <alignment horizontal="center" vertical="center" wrapText="1"/>
      <protection locked="0"/>
    </xf>
    <xf numFmtId="0" fontId="21" fillId="41" borderId="0" xfId="0" applyFont="1" applyFill="1" applyAlignment="1" applyProtection="1">
      <alignment vertical="center"/>
      <protection locked="0"/>
    </xf>
    <xf numFmtId="0" fontId="8" fillId="41" borderId="0" xfId="0" applyFont="1" applyFill="1" applyProtection="1">
      <protection locked="0"/>
    </xf>
    <xf numFmtId="0" fontId="11" fillId="0" borderId="3" xfId="0" applyFont="1" applyBorder="1" applyAlignment="1" applyProtection="1">
      <alignment horizontal="center" vertical="center" wrapText="1"/>
      <protection locked="0"/>
    </xf>
    <xf numFmtId="9" fontId="11" fillId="41" borderId="3" xfId="1" applyFont="1" applyFill="1" applyBorder="1" applyAlignment="1" applyProtection="1">
      <alignment horizontal="center" vertical="center" wrapText="1"/>
    </xf>
    <xf numFmtId="0" fontId="11" fillId="35" borderId="3" xfId="0" applyFont="1" applyFill="1" applyBorder="1" applyAlignment="1">
      <alignment horizontal="center" vertical="center" wrapText="1"/>
    </xf>
    <xf numFmtId="0" fontId="10" fillId="17" borderId="40" xfId="0" applyFont="1" applyFill="1" applyBorder="1" applyAlignment="1">
      <alignment horizontal="center" vertical="center" wrapText="1"/>
    </xf>
    <xf numFmtId="0" fontId="9" fillId="17" borderId="48" xfId="0" applyFont="1" applyFill="1" applyBorder="1" applyAlignment="1">
      <alignment horizontal="center" vertical="center" wrapText="1"/>
    </xf>
    <xf numFmtId="0" fontId="9" fillId="17" borderId="20" xfId="0" applyFont="1" applyFill="1" applyBorder="1" applyAlignment="1">
      <alignment vertical="center" wrapText="1"/>
    </xf>
    <xf numFmtId="0" fontId="9" fillId="41" borderId="20" xfId="0" applyFont="1" applyFill="1" applyBorder="1" applyAlignment="1">
      <alignment horizontal="center" vertical="center" wrapText="1"/>
    </xf>
    <xf numFmtId="0" fontId="0" fillId="0" borderId="0" xfId="0" applyProtection="1">
      <protection locked="0"/>
    </xf>
    <xf numFmtId="0" fontId="30" fillId="0" borderId="0" xfId="0" applyFont="1" applyAlignment="1">
      <alignment horizontal="center" wrapText="1"/>
    </xf>
    <xf numFmtId="0" fontId="30" fillId="0" borderId="0" xfId="0" applyFont="1" applyAlignment="1">
      <alignment wrapText="1"/>
    </xf>
    <xf numFmtId="0" fontId="30" fillId="0" borderId="33" xfId="0" applyFont="1" applyBorder="1" applyAlignment="1">
      <alignment wrapText="1"/>
    </xf>
    <xf numFmtId="0" fontId="25" fillId="0" borderId="0" xfId="0" applyFont="1" applyAlignment="1">
      <alignment horizontal="center" vertical="center"/>
    </xf>
    <xf numFmtId="0" fontId="34" fillId="0" borderId="0" xfId="0" applyFont="1" applyAlignment="1">
      <alignment horizontal="center"/>
    </xf>
    <xf numFmtId="0" fontId="38" fillId="0" borderId="0" xfId="0" applyFont="1"/>
    <xf numFmtId="0" fontId="22" fillId="0" borderId="3" xfId="0" applyFont="1" applyBorder="1" applyAlignment="1">
      <alignment horizontal="center" vertical="center"/>
    </xf>
    <xf numFmtId="0" fontId="22" fillId="0" borderId="3" xfId="0" applyFont="1" applyBorder="1" applyAlignment="1">
      <alignment vertical="center"/>
    </xf>
    <xf numFmtId="0" fontId="22" fillId="0" borderId="6" xfId="0" applyFont="1" applyBorder="1" applyAlignment="1">
      <alignment vertical="center"/>
    </xf>
    <xf numFmtId="0" fontId="22" fillId="0" borderId="16" xfId="0" applyFont="1" applyBorder="1" applyAlignment="1">
      <alignment vertical="center"/>
    </xf>
    <xf numFmtId="0" fontId="22" fillId="0" borderId="0" xfId="0" applyFont="1" applyAlignment="1">
      <alignment horizontal="center"/>
    </xf>
    <xf numFmtId="0" fontId="11" fillId="19" borderId="4" xfId="0" applyFont="1" applyFill="1" applyBorder="1" applyAlignment="1" applyProtection="1">
      <alignment horizontal="center" vertical="center" wrapText="1"/>
      <protection locked="0"/>
    </xf>
    <xf numFmtId="0" fontId="11" fillId="19" borderId="17" xfId="0" applyFont="1" applyFill="1" applyBorder="1" applyAlignment="1" applyProtection="1">
      <alignment horizontal="center" vertical="center" wrapText="1"/>
      <protection locked="0"/>
    </xf>
    <xf numFmtId="49" fontId="11" fillId="0" borderId="3" xfId="0" applyNumberFormat="1" applyFont="1" applyBorder="1" applyAlignment="1" applyProtection="1">
      <alignment horizontal="center" vertical="center" wrapText="1"/>
      <protection locked="0"/>
    </xf>
    <xf numFmtId="49" fontId="11" fillId="0" borderId="6" xfId="0" applyNumberFormat="1" applyFont="1" applyBorder="1" applyAlignment="1" applyProtection="1">
      <alignment horizontal="center" vertical="center" wrapText="1"/>
      <protection locked="0"/>
    </xf>
    <xf numFmtId="0" fontId="11" fillId="24" borderId="4" xfId="0" applyFont="1" applyFill="1" applyBorder="1" applyAlignment="1" applyProtection="1">
      <alignment horizontal="center" vertical="top" wrapText="1"/>
      <protection locked="0"/>
    </xf>
    <xf numFmtId="0" fontId="11" fillId="24" borderId="2" xfId="0" applyFont="1" applyFill="1" applyBorder="1" applyAlignment="1" applyProtection="1">
      <alignment horizontal="center" vertical="top" wrapText="1"/>
      <protection locked="0"/>
    </xf>
    <xf numFmtId="0" fontId="11" fillId="26" borderId="4" xfId="0" applyFont="1" applyFill="1" applyBorder="1" applyAlignment="1" applyProtection="1">
      <alignment horizontal="center" vertical="top" wrapText="1"/>
      <protection locked="0"/>
    </xf>
    <xf numFmtId="0" fontId="11" fillId="26" borderId="2" xfId="0" applyFont="1" applyFill="1" applyBorder="1" applyAlignment="1" applyProtection="1">
      <alignment horizontal="center" vertical="top" wrapText="1"/>
      <protection locked="0"/>
    </xf>
    <xf numFmtId="0" fontId="11" fillId="15" borderId="3" xfId="0" applyFont="1" applyFill="1" applyBorder="1" applyAlignment="1" applyProtection="1">
      <alignment horizontal="left"/>
      <protection locked="0"/>
    </xf>
    <xf numFmtId="0" fontId="1" fillId="0" borderId="0" xfId="0" applyFont="1" applyAlignment="1">
      <alignment horizontal="left"/>
    </xf>
    <xf numFmtId="0" fontId="0" fillId="0" borderId="0" xfId="0" applyAlignment="1">
      <alignment wrapText="1"/>
    </xf>
    <xf numFmtId="0" fontId="1" fillId="0" borderId="11" xfId="0" applyFont="1" applyBorder="1" applyAlignment="1">
      <alignment horizontal="left"/>
    </xf>
    <xf numFmtId="0" fontId="1" fillId="0" borderId="9" xfId="0" applyFont="1" applyBorder="1" applyAlignment="1">
      <alignment horizontal="left"/>
    </xf>
    <xf numFmtId="0" fontId="0" fillId="0" borderId="0" xfId="0" applyAlignment="1">
      <alignment vertical="top" wrapText="1"/>
    </xf>
    <xf numFmtId="0" fontId="1" fillId="0" borderId="0" xfId="0" applyFont="1"/>
    <xf numFmtId="0" fontId="16" fillId="0" borderId="0" xfId="0" applyFont="1"/>
    <xf numFmtId="14" fontId="35" fillId="0" borderId="0" xfId="0" applyNumberFormat="1" applyFont="1" applyAlignment="1">
      <alignment horizontal="right" vertical="center"/>
    </xf>
    <xf numFmtId="0" fontId="11" fillId="16" borderId="4" xfId="0" applyFont="1" applyFill="1" applyBorder="1" applyAlignment="1" applyProtection="1">
      <alignment horizontal="center"/>
      <protection locked="0"/>
    </xf>
    <xf numFmtId="0" fontId="11" fillId="15" borderId="4" xfId="0" applyFont="1" applyFill="1" applyBorder="1" applyAlignment="1" applyProtection="1">
      <alignment horizontal="center"/>
      <protection locked="0"/>
    </xf>
    <xf numFmtId="0" fontId="11" fillId="16" borderId="37" xfId="0" applyFont="1" applyFill="1" applyBorder="1" applyAlignment="1" applyProtection="1">
      <alignment horizontal="center"/>
      <protection locked="0"/>
    </xf>
    <xf numFmtId="0" fontId="11" fillId="16" borderId="1" xfId="0" applyFont="1" applyFill="1" applyBorder="1" applyAlignment="1" applyProtection="1">
      <alignment horizontal="center"/>
      <protection locked="0"/>
    </xf>
    <xf numFmtId="0" fontId="11" fillId="16" borderId="55" xfId="0" applyFont="1" applyFill="1" applyBorder="1" applyAlignment="1" applyProtection="1">
      <alignment horizontal="center"/>
      <protection locked="0"/>
    </xf>
    <xf numFmtId="0" fontId="11" fillId="16" borderId="52" xfId="0" applyFont="1" applyFill="1" applyBorder="1" applyAlignment="1" applyProtection="1">
      <alignment horizontal="center"/>
      <protection locked="0"/>
    </xf>
    <xf numFmtId="0" fontId="8" fillId="0" borderId="0" xfId="0" applyFont="1" applyAlignment="1" applyProtection="1">
      <alignment horizontal="left" vertical="center"/>
      <protection locked="0"/>
    </xf>
    <xf numFmtId="0" fontId="8" fillId="16" borderId="47" xfId="0" applyFont="1" applyFill="1" applyBorder="1" applyAlignment="1" applyProtection="1">
      <alignment horizontal="left"/>
      <protection locked="0"/>
    </xf>
    <xf numFmtId="0" fontId="8" fillId="15" borderId="47" xfId="0" applyFont="1" applyFill="1" applyBorder="1" applyAlignment="1" applyProtection="1">
      <alignment horizontal="left"/>
      <protection locked="0"/>
    </xf>
    <xf numFmtId="0" fontId="8" fillId="16" borderId="42" xfId="0" applyFont="1" applyFill="1" applyBorder="1" applyAlignment="1" applyProtection="1">
      <alignment horizontal="left"/>
      <protection locked="0"/>
    </xf>
    <xf numFmtId="0" fontId="8" fillId="16" borderId="46" xfId="0" applyFont="1" applyFill="1" applyBorder="1" applyAlignment="1" applyProtection="1">
      <alignment horizontal="left"/>
      <protection locked="0"/>
    </xf>
    <xf numFmtId="0" fontId="8" fillId="16" borderId="61" xfId="0" applyFont="1" applyFill="1" applyBorder="1" applyAlignment="1" applyProtection="1">
      <alignment horizontal="left"/>
      <protection locked="0"/>
    </xf>
    <xf numFmtId="0" fontId="8" fillId="16" borderId="51" xfId="0" applyFont="1" applyFill="1" applyBorder="1" applyAlignment="1" applyProtection="1">
      <alignment horizontal="left"/>
      <protection locked="0"/>
    </xf>
    <xf numFmtId="0" fontId="8" fillId="0" borderId="0" xfId="0" applyFont="1" applyAlignment="1" applyProtection="1">
      <alignment horizontal="left"/>
      <protection locked="0"/>
    </xf>
    <xf numFmtId="0" fontId="11" fillId="16" borderId="4" xfId="0" applyFont="1" applyFill="1" applyBorder="1" applyAlignment="1" applyProtection="1">
      <alignment horizontal="left"/>
      <protection locked="0"/>
    </xf>
    <xf numFmtId="0" fontId="11" fillId="15" borderId="4" xfId="0" applyFont="1" applyFill="1" applyBorder="1" applyAlignment="1" applyProtection="1">
      <alignment horizontal="left"/>
      <protection locked="0"/>
    </xf>
    <xf numFmtId="0" fontId="11" fillId="16" borderId="37" xfId="0" applyFont="1" applyFill="1" applyBorder="1" applyAlignment="1" applyProtection="1">
      <alignment horizontal="left"/>
      <protection locked="0"/>
    </xf>
    <xf numFmtId="0" fontId="11" fillId="16" borderId="1" xfId="0" applyFont="1" applyFill="1" applyBorder="1" applyAlignment="1" applyProtection="1">
      <alignment horizontal="left"/>
      <protection locked="0"/>
    </xf>
    <xf numFmtId="0" fontId="11" fillId="16" borderId="55" xfId="0" applyFont="1" applyFill="1" applyBorder="1" applyAlignment="1" applyProtection="1">
      <alignment horizontal="left"/>
      <protection locked="0"/>
    </xf>
    <xf numFmtId="0" fontId="11" fillId="16" borderId="52" xfId="0" applyFont="1" applyFill="1" applyBorder="1" applyAlignment="1" applyProtection="1">
      <alignment horizontal="left"/>
      <protection locked="0"/>
    </xf>
    <xf numFmtId="0" fontId="11" fillId="0" borderId="0" xfId="0" applyFont="1" applyAlignment="1" applyProtection="1">
      <alignment horizontal="left"/>
      <protection locked="0"/>
    </xf>
    <xf numFmtId="0" fontId="9" fillId="23" borderId="1" xfId="0" applyFont="1" applyFill="1" applyBorder="1" applyAlignment="1">
      <alignment horizontal="center" vertical="center" wrapText="1"/>
    </xf>
    <xf numFmtId="0" fontId="10" fillId="23" borderId="46" xfId="0" applyFont="1" applyFill="1" applyBorder="1" applyAlignment="1">
      <alignment horizontal="center" vertical="center" wrapText="1"/>
    </xf>
    <xf numFmtId="0" fontId="9" fillId="13" borderId="81" xfId="0" applyFont="1" applyFill="1" applyBorder="1" applyAlignment="1" applyProtection="1">
      <alignment horizontal="center" vertical="center" wrapText="1"/>
      <protection hidden="1"/>
    </xf>
    <xf numFmtId="0" fontId="9" fillId="13" borderId="46" xfId="0" applyFont="1" applyFill="1" applyBorder="1" applyAlignment="1" applyProtection="1">
      <alignment horizontal="center" vertical="center" wrapText="1"/>
      <protection hidden="1"/>
    </xf>
    <xf numFmtId="0" fontId="9" fillId="10" borderId="93" xfId="0" applyFont="1" applyFill="1" applyBorder="1" applyAlignment="1" applyProtection="1">
      <alignment horizontal="center" vertical="center" wrapText="1"/>
      <protection hidden="1"/>
    </xf>
    <xf numFmtId="0" fontId="9" fillId="10" borderId="47" xfId="0" applyFont="1" applyFill="1" applyBorder="1" applyAlignment="1" applyProtection="1">
      <alignment horizontal="center" vertical="center" wrapText="1"/>
      <protection hidden="1"/>
    </xf>
    <xf numFmtId="0" fontId="9" fillId="10" borderId="94" xfId="0" applyFont="1" applyFill="1" applyBorder="1" applyAlignment="1" applyProtection="1">
      <alignment horizontal="center" vertical="center" wrapText="1"/>
      <protection hidden="1"/>
    </xf>
    <xf numFmtId="0" fontId="9" fillId="10" borderId="46" xfId="0" applyFont="1" applyFill="1" applyBorder="1" applyAlignment="1" applyProtection="1">
      <alignment horizontal="center" vertical="center" wrapText="1"/>
      <protection hidden="1"/>
    </xf>
    <xf numFmtId="0" fontId="9" fillId="9" borderId="41" xfId="0" applyFont="1" applyFill="1" applyBorder="1" applyAlignment="1" applyProtection="1">
      <alignment horizontal="center" vertical="center" wrapText="1"/>
      <protection hidden="1"/>
    </xf>
    <xf numFmtId="0" fontId="9" fillId="9" borderId="47" xfId="0" applyFont="1" applyFill="1" applyBorder="1" applyAlignment="1" applyProtection="1">
      <alignment horizontal="center" vertical="center" wrapText="1"/>
      <protection hidden="1"/>
    </xf>
    <xf numFmtId="0" fontId="9" fillId="9" borderId="42" xfId="0" applyFont="1" applyFill="1" applyBorder="1" applyAlignment="1" applyProtection="1">
      <alignment horizontal="center" vertical="center" wrapText="1"/>
      <protection hidden="1"/>
    </xf>
    <xf numFmtId="0" fontId="9" fillId="9" borderId="43" xfId="0" applyFont="1" applyFill="1" applyBorder="1" applyAlignment="1" applyProtection="1">
      <alignment horizontal="center" vertical="center" wrapText="1"/>
      <protection hidden="1"/>
    </xf>
    <xf numFmtId="0" fontId="9" fillId="14" borderId="101" xfId="0" applyFont="1" applyFill="1" applyBorder="1" applyAlignment="1" applyProtection="1">
      <alignment horizontal="center" vertical="center" wrapText="1"/>
      <protection hidden="1"/>
    </xf>
    <xf numFmtId="0" fontId="11" fillId="16" borderId="50" xfId="0" applyFont="1" applyFill="1" applyBorder="1" applyAlignment="1" applyProtection="1">
      <alignment horizontal="center" vertical="center" wrapText="1"/>
      <protection hidden="1"/>
    </xf>
    <xf numFmtId="0" fontId="11" fillId="16" borderId="22" xfId="0" applyFont="1" applyFill="1" applyBorder="1" applyAlignment="1" applyProtection="1">
      <alignment horizontal="center" vertical="center" wrapText="1"/>
      <protection hidden="1"/>
    </xf>
    <xf numFmtId="0" fontId="11" fillId="16" borderId="54" xfId="0" applyFont="1" applyFill="1" applyBorder="1" applyAlignment="1" applyProtection="1">
      <alignment horizontal="center" vertical="center" wrapText="1"/>
      <protection hidden="1"/>
    </xf>
    <xf numFmtId="0" fontId="11" fillId="16" borderId="51" xfId="0" applyFont="1" applyFill="1" applyBorder="1" applyAlignment="1" applyProtection="1">
      <alignment horizontal="center" vertical="center" wrapText="1"/>
      <protection hidden="1"/>
    </xf>
    <xf numFmtId="0" fontId="35" fillId="0" borderId="0" xfId="0" applyFont="1" applyAlignment="1" applyProtection="1">
      <alignment horizontal="left" vertical="center"/>
      <protection hidden="1"/>
    </xf>
    <xf numFmtId="0" fontId="16" fillId="42" borderId="31" xfId="0" applyFont="1" applyFill="1" applyBorder="1" applyAlignment="1">
      <alignment horizontal="left"/>
    </xf>
    <xf numFmtId="0" fontId="16" fillId="42" borderId="35" xfId="0" applyFont="1" applyFill="1" applyBorder="1" applyAlignment="1">
      <alignment horizontal="left"/>
    </xf>
    <xf numFmtId="0" fontId="1" fillId="0" borderId="0" xfId="0" applyFont="1" applyAlignment="1">
      <alignment horizontal="left"/>
    </xf>
    <xf numFmtId="0" fontId="1" fillId="0" borderId="33" xfId="0" applyFont="1" applyBorder="1" applyAlignment="1">
      <alignment horizontal="left"/>
    </xf>
    <xf numFmtId="0" fontId="1" fillId="0" borderId="0" xfId="0" applyFont="1" applyAlignment="1">
      <alignment horizontal="left" wrapText="1"/>
    </xf>
    <xf numFmtId="0" fontId="16" fillId="43" borderId="0" xfId="0" applyFont="1" applyFill="1" applyAlignment="1">
      <alignment horizontal="left"/>
    </xf>
    <xf numFmtId="0" fontId="0" fillId="0" borderId="0" xfId="0" applyAlignment="1">
      <alignment wrapText="1"/>
    </xf>
    <xf numFmtId="0" fontId="0" fillId="0" borderId="0" xfId="0"/>
    <xf numFmtId="0" fontId="1" fillId="0" borderId="9" xfId="0" applyFont="1" applyBorder="1" applyAlignment="1">
      <alignment horizontal="left"/>
    </xf>
    <xf numFmtId="0" fontId="1" fillId="0" borderId="11" xfId="0" applyFont="1" applyBorder="1" applyAlignment="1">
      <alignment horizontal="left"/>
    </xf>
    <xf numFmtId="0" fontId="1" fillId="0" borderId="9" xfId="0" applyFont="1" applyBorder="1" applyAlignment="1">
      <alignment horizontal="left" wrapText="1"/>
    </xf>
    <xf numFmtId="0" fontId="1" fillId="0" borderId="0" xfId="0" applyFont="1" applyAlignment="1">
      <alignment horizontal="left" vertical="top" wrapText="1"/>
    </xf>
    <xf numFmtId="0" fontId="1" fillId="0" borderId="32" xfId="0" applyFont="1" applyBorder="1" applyAlignment="1">
      <alignment horizontal="left" vertical="top" wrapText="1"/>
    </xf>
    <xf numFmtId="0" fontId="1" fillId="0" borderId="34" xfId="0" applyFont="1" applyBorder="1" applyAlignment="1">
      <alignment horizontal="left" vertical="top" wrapText="1"/>
    </xf>
    <xf numFmtId="0" fontId="11" fillId="16" borderId="56" xfId="0" applyFont="1" applyFill="1" applyBorder="1" applyAlignment="1" applyProtection="1">
      <alignment horizontal="center" vertical="top" wrapText="1"/>
      <protection hidden="1"/>
    </xf>
    <xf numFmtId="0" fontId="11" fillId="16" borderId="45" xfId="0" applyFont="1" applyFill="1" applyBorder="1" applyAlignment="1" applyProtection="1">
      <alignment horizontal="center" vertical="top" wrapText="1"/>
      <protection hidden="1"/>
    </xf>
    <xf numFmtId="0" fontId="9" fillId="15" borderId="63" xfId="0" applyFont="1" applyFill="1" applyBorder="1" applyAlignment="1">
      <alignment horizontal="center" vertical="center"/>
    </xf>
    <xf numFmtId="0" fontId="9" fillId="15" borderId="59" xfId="0" applyFont="1" applyFill="1" applyBorder="1" applyAlignment="1">
      <alignment horizontal="center" vertical="center"/>
    </xf>
    <xf numFmtId="0" fontId="9" fillId="15" borderId="60" xfId="0" applyFont="1" applyFill="1" applyBorder="1" applyAlignment="1">
      <alignment horizontal="center" vertical="center"/>
    </xf>
    <xf numFmtId="0" fontId="9" fillId="21" borderId="31" xfId="0" applyFont="1" applyFill="1" applyBorder="1" applyAlignment="1">
      <alignment horizontal="center" vertical="center"/>
    </xf>
    <xf numFmtId="0" fontId="9" fillId="21" borderId="30" xfId="0" applyFont="1" applyFill="1" applyBorder="1" applyAlignment="1">
      <alignment horizontal="center" vertical="center"/>
    </xf>
    <xf numFmtId="0" fontId="9" fillId="21" borderId="35" xfId="0" applyFont="1" applyFill="1" applyBorder="1" applyAlignment="1">
      <alignment horizontal="center" vertical="center"/>
    </xf>
    <xf numFmtId="0" fontId="11" fillId="10" borderId="14"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6" borderId="71" xfId="0" applyFont="1" applyFill="1" applyBorder="1" applyAlignment="1">
      <alignment horizontal="center" vertical="center" wrapText="1"/>
    </xf>
    <xf numFmtId="0" fontId="11" fillId="6" borderId="72" xfId="0" applyFont="1" applyFill="1" applyBorder="1" applyAlignment="1">
      <alignment horizontal="center" vertical="center" wrapText="1"/>
    </xf>
    <xf numFmtId="0" fontId="11" fillId="6" borderId="73" xfId="0" applyFont="1" applyFill="1" applyBorder="1" applyAlignment="1">
      <alignment horizontal="center" vertical="center" wrapText="1"/>
    </xf>
    <xf numFmtId="0" fontId="9" fillId="13" borderId="83" xfId="0" applyFont="1" applyFill="1" applyBorder="1" applyAlignment="1">
      <alignment horizontal="center" vertical="center" wrapText="1"/>
    </xf>
    <xf numFmtId="0" fontId="9" fillId="13" borderId="39" xfId="0" applyFont="1" applyFill="1" applyBorder="1" applyAlignment="1">
      <alignment horizontal="center" vertical="center" wrapText="1"/>
    </xf>
    <xf numFmtId="0" fontId="9" fillId="13" borderId="74" xfId="0" applyFont="1" applyFill="1" applyBorder="1" applyAlignment="1">
      <alignment horizontal="center" vertical="center" wrapText="1"/>
    </xf>
    <xf numFmtId="0" fontId="9" fillId="13" borderId="26" xfId="0" applyFont="1" applyFill="1" applyBorder="1" applyAlignment="1" applyProtection="1">
      <alignment horizontal="center" vertical="center" wrapText="1"/>
      <protection hidden="1"/>
    </xf>
    <xf numFmtId="0" fontId="9" fillId="13" borderId="24" xfId="0" applyFont="1" applyFill="1" applyBorder="1" applyAlignment="1" applyProtection="1">
      <alignment horizontal="center" vertical="center" wrapText="1"/>
      <protection hidden="1"/>
    </xf>
    <xf numFmtId="0" fontId="9" fillId="13" borderId="36" xfId="0" applyFont="1" applyFill="1" applyBorder="1" applyAlignment="1" applyProtection="1">
      <alignment horizontal="center" vertical="center" wrapText="1"/>
      <protection hidden="1"/>
    </xf>
    <xf numFmtId="0" fontId="9" fillId="18" borderId="63" xfId="0" applyFont="1" applyFill="1" applyBorder="1" applyAlignment="1">
      <alignment horizontal="center" vertical="center"/>
    </xf>
    <xf numFmtId="0" fontId="9" fillId="18" borderId="59" xfId="0" applyFont="1" applyFill="1" applyBorder="1" applyAlignment="1">
      <alignment horizontal="center" vertical="center"/>
    </xf>
    <xf numFmtId="0" fontId="9" fillId="20" borderId="63" xfId="0" applyFont="1" applyFill="1" applyBorder="1" applyAlignment="1">
      <alignment horizontal="center" vertical="center"/>
    </xf>
    <xf numFmtId="0" fontId="9" fillId="20" borderId="60" xfId="0" applyFont="1" applyFill="1" applyBorder="1" applyAlignment="1">
      <alignment horizontal="center" vertical="center"/>
    </xf>
    <xf numFmtId="0" fontId="11" fillId="14" borderId="57" xfId="0" applyFont="1" applyFill="1" applyBorder="1" applyAlignment="1">
      <alignment horizontal="center" vertical="center" wrapText="1"/>
    </xf>
    <xf numFmtId="0" fontId="11" fillId="14" borderId="49" xfId="0" applyFont="1" applyFill="1" applyBorder="1" applyAlignment="1">
      <alignment horizontal="center" vertical="center" wrapText="1"/>
    </xf>
    <xf numFmtId="0" fontId="11" fillId="14" borderId="24" xfId="0" applyFont="1" applyFill="1" applyBorder="1" applyAlignment="1" applyProtection="1">
      <alignment horizontal="center" vertical="center" wrapText="1"/>
      <protection hidden="1"/>
    </xf>
    <xf numFmtId="0" fontId="11" fillId="14" borderId="5" xfId="0" applyFont="1" applyFill="1" applyBorder="1" applyAlignment="1" applyProtection="1">
      <alignment horizontal="center" vertical="center" wrapText="1"/>
      <protection hidden="1"/>
    </xf>
    <xf numFmtId="0" fontId="11" fillId="8" borderId="82" xfId="0" applyFont="1" applyFill="1" applyBorder="1" applyAlignment="1">
      <alignment horizontal="center" vertical="center" wrapText="1"/>
    </xf>
    <xf numFmtId="0" fontId="11" fillId="8" borderId="85"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17" xfId="0" applyFont="1" applyFill="1" applyBorder="1" applyAlignment="1">
      <alignment horizontal="center" vertical="center" wrapText="1"/>
    </xf>
    <xf numFmtId="0" fontId="35" fillId="8" borderId="4" xfId="0" applyFont="1" applyFill="1" applyBorder="1" applyAlignment="1">
      <alignment horizontal="center" vertical="center" wrapText="1"/>
    </xf>
    <xf numFmtId="0" fontId="35" fillId="8" borderId="17" xfId="0" applyFont="1" applyFill="1" applyBorder="1" applyAlignment="1">
      <alignment horizontal="center" vertical="center" wrapText="1"/>
    </xf>
    <xf numFmtId="0" fontId="44" fillId="0" borderId="0" xfId="0" applyFont="1" applyAlignment="1">
      <alignment horizontal="center" vertical="center"/>
    </xf>
    <xf numFmtId="0" fontId="35" fillId="33" borderId="0" xfId="0" applyFont="1" applyFill="1" applyAlignment="1" applyProtection="1">
      <alignment horizontal="center" vertical="center"/>
      <protection hidden="1"/>
    </xf>
    <xf numFmtId="0" fontId="9" fillId="21" borderId="67" xfId="0" applyFont="1" applyFill="1" applyBorder="1" applyAlignment="1">
      <alignment horizontal="center" vertical="center"/>
    </xf>
    <xf numFmtId="0" fontId="9" fillId="21" borderId="5" xfId="0" applyFont="1" applyFill="1" applyBorder="1" applyAlignment="1">
      <alignment horizontal="center" vertical="center"/>
    </xf>
    <xf numFmtId="0" fontId="9" fillId="21" borderId="62" xfId="0" applyFont="1" applyFill="1" applyBorder="1" applyAlignment="1">
      <alignment horizontal="center" vertical="center"/>
    </xf>
    <xf numFmtId="0" fontId="9" fillId="7" borderId="26" xfId="0" applyFont="1" applyFill="1" applyBorder="1" applyAlignment="1" applyProtection="1">
      <alignment horizontal="center" vertical="center" wrapText="1"/>
      <protection hidden="1"/>
    </xf>
    <xf numFmtId="0" fontId="9" fillId="7" borderId="66" xfId="0" applyFont="1" applyFill="1" applyBorder="1" applyAlignment="1" applyProtection="1">
      <alignment horizontal="center" vertical="center" wrapText="1"/>
      <protection hidden="1"/>
    </xf>
    <xf numFmtId="0" fontId="11" fillId="14" borderId="26" xfId="0" applyFont="1" applyFill="1" applyBorder="1" applyAlignment="1" applyProtection="1">
      <alignment horizontal="center" vertical="center" wrapText="1"/>
      <protection hidden="1"/>
    </xf>
    <xf numFmtId="0" fontId="11" fillId="14" borderId="1" xfId="0" applyFont="1" applyFill="1" applyBorder="1" applyAlignment="1" applyProtection="1">
      <alignment horizontal="center" vertical="center" wrapText="1"/>
      <protection hidden="1"/>
    </xf>
    <xf numFmtId="0" fontId="11" fillId="14" borderId="56" xfId="0" applyFont="1" applyFill="1" applyBorder="1" applyAlignment="1">
      <alignment horizontal="center" vertical="center" wrapText="1"/>
    </xf>
    <xf numFmtId="0" fontId="9" fillId="7" borderId="1" xfId="0" applyFont="1" applyFill="1" applyBorder="1" applyAlignment="1" applyProtection="1">
      <alignment horizontal="center" vertical="center" wrapText="1"/>
      <protection hidden="1"/>
    </xf>
    <xf numFmtId="0" fontId="9" fillId="7" borderId="11" xfId="0" applyFont="1" applyFill="1" applyBorder="1" applyAlignment="1" applyProtection="1">
      <alignment horizontal="center" vertical="center" wrapText="1"/>
      <protection hidden="1"/>
    </xf>
    <xf numFmtId="0" fontId="9" fillId="7" borderId="90" xfId="0" applyFont="1" applyFill="1" applyBorder="1" applyAlignment="1" applyProtection="1">
      <alignment horizontal="center" vertical="center" wrapText="1"/>
      <protection hidden="1"/>
    </xf>
    <xf numFmtId="0" fontId="9" fillId="7" borderId="91" xfId="0" applyFont="1" applyFill="1" applyBorder="1" applyAlignment="1" applyProtection="1">
      <alignment horizontal="center" vertical="center" wrapText="1"/>
      <protection hidden="1"/>
    </xf>
    <xf numFmtId="0" fontId="9" fillId="7" borderId="54" xfId="0" applyFont="1" applyFill="1" applyBorder="1" applyAlignment="1" applyProtection="1">
      <alignment horizontal="center" vertical="center" wrapText="1"/>
      <protection hidden="1"/>
    </xf>
    <xf numFmtId="0" fontId="9" fillId="7" borderId="34" xfId="0" applyFont="1" applyFill="1" applyBorder="1" applyAlignment="1" applyProtection="1">
      <alignment horizontal="center" vertical="center" wrapText="1"/>
      <protection hidden="1"/>
    </xf>
    <xf numFmtId="0" fontId="11" fillId="29" borderId="9" xfId="0" applyFont="1" applyFill="1" applyBorder="1" applyAlignment="1">
      <alignment horizontal="center" vertical="center" wrapText="1"/>
    </xf>
    <xf numFmtId="0" fontId="11" fillId="29" borderId="0" xfId="0" applyFont="1" applyFill="1" applyAlignment="1">
      <alignment horizontal="center" vertical="center" wrapText="1"/>
    </xf>
    <xf numFmtId="0" fontId="11" fillId="29" borderId="88" xfId="0" applyFont="1" applyFill="1" applyBorder="1" applyAlignment="1">
      <alignment horizontal="center" vertical="center" wrapText="1"/>
    </xf>
    <xf numFmtId="0" fontId="11" fillId="29" borderId="89" xfId="0" applyFont="1" applyFill="1" applyBorder="1" applyAlignment="1">
      <alignment horizontal="center" vertical="center" wrapText="1"/>
    </xf>
    <xf numFmtId="0" fontId="9" fillId="29" borderId="32" xfId="0" applyFont="1" applyFill="1" applyBorder="1" applyAlignment="1">
      <alignment horizontal="center" vertical="center" wrapText="1"/>
    </xf>
    <xf numFmtId="0" fontId="9" fillId="29" borderId="33" xfId="0" applyFont="1" applyFill="1" applyBorder="1" applyAlignment="1">
      <alignment horizontal="center" vertical="center" wrapText="1"/>
    </xf>
    <xf numFmtId="0" fontId="11" fillId="8" borderId="52" xfId="0" applyFont="1" applyFill="1" applyBorder="1" applyAlignment="1">
      <alignment horizontal="center" vertical="center" wrapText="1"/>
    </xf>
    <xf numFmtId="0" fontId="11" fillId="8" borderId="53" xfId="0" applyFont="1" applyFill="1" applyBorder="1" applyAlignment="1">
      <alignment horizontal="center" vertical="center" wrapText="1"/>
    </xf>
    <xf numFmtId="0" fontId="9" fillId="22" borderId="31" xfId="0" applyFont="1" applyFill="1" applyBorder="1" applyAlignment="1">
      <alignment horizontal="center" vertical="center"/>
    </xf>
    <xf numFmtId="0" fontId="9" fillId="22" borderId="30" xfId="0" applyFont="1" applyFill="1" applyBorder="1" applyAlignment="1">
      <alignment horizontal="center" vertical="center"/>
    </xf>
    <xf numFmtId="0" fontId="9" fillId="22" borderId="27" xfId="0" applyFont="1" applyFill="1" applyBorder="1" applyAlignment="1">
      <alignment horizontal="center" vertical="center"/>
    </xf>
    <xf numFmtId="0" fontId="11" fillId="24" borderId="4" xfId="0" applyFont="1" applyFill="1" applyBorder="1" applyAlignment="1" applyProtection="1">
      <alignment horizontal="center" vertical="top" wrapText="1"/>
      <protection locked="0"/>
    </xf>
    <xf numFmtId="0" fontId="11" fillId="24" borderId="2" xfId="0" applyFont="1" applyFill="1" applyBorder="1" applyAlignment="1" applyProtection="1">
      <alignment horizontal="center" vertical="top" wrapText="1"/>
      <protection locked="0"/>
    </xf>
    <xf numFmtId="0" fontId="11" fillId="24" borderId="17" xfId="0" applyFont="1" applyFill="1" applyBorder="1" applyAlignment="1" applyProtection="1">
      <alignment horizontal="center" vertical="top" wrapText="1"/>
      <protection locked="0"/>
    </xf>
    <xf numFmtId="0" fontId="11" fillId="26" borderId="4" xfId="0" applyFont="1" applyFill="1" applyBorder="1" applyAlignment="1" applyProtection="1">
      <alignment horizontal="center" vertical="top" wrapText="1"/>
      <protection locked="0"/>
    </xf>
    <xf numFmtId="0" fontId="11" fillId="26" borderId="2" xfId="0" applyFont="1" applyFill="1" applyBorder="1" applyAlignment="1" applyProtection="1">
      <alignment horizontal="center" vertical="top" wrapText="1"/>
      <protection locked="0"/>
    </xf>
    <xf numFmtId="0" fontId="11" fillId="26" borderId="4" xfId="0" applyFont="1" applyFill="1" applyBorder="1" applyAlignment="1" applyProtection="1">
      <alignment horizontal="center" vertical="center" wrapText="1"/>
      <protection locked="0"/>
    </xf>
    <xf numFmtId="0" fontId="11" fillId="26" borderId="2" xfId="0" applyFont="1" applyFill="1" applyBorder="1" applyAlignment="1" applyProtection="1">
      <alignment horizontal="center" vertical="center" wrapText="1"/>
      <protection locked="0"/>
    </xf>
    <xf numFmtId="0" fontId="11" fillId="24" borderId="4" xfId="0" applyFont="1" applyFill="1" applyBorder="1" applyAlignment="1" applyProtection="1">
      <alignment horizontal="center" vertical="center" wrapText="1"/>
      <protection locked="0"/>
    </xf>
    <xf numFmtId="0" fontId="11" fillId="24" borderId="2" xfId="0" applyFont="1" applyFill="1" applyBorder="1" applyAlignment="1" applyProtection="1">
      <alignment horizontal="center" vertical="center" wrapText="1"/>
      <protection locked="0"/>
    </xf>
    <xf numFmtId="0" fontId="11" fillId="19" borderId="4" xfId="0" applyFont="1" applyFill="1" applyBorder="1" applyAlignment="1" applyProtection="1">
      <alignment horizontal="center" vertical="center" wrapText="1"/>
      <protection locked="0"/>
    </xf>
    <xf numFmtId="0" fontId="11" fillId="19" borderId="17" xfId="0" applyFont="1" applyFill="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0" fontId="11" fillId="19" borderId="37" xfId="0" applyFont="1" applyFill="1" applyBorder="1" applyAlignment="1" applyProtection="1">
      <alignment horizontal="center" vertical="center"/>
      <protection locked="0"/>
    </xf>
    <xf numFmtId="0" fontId="11" fillId="19" borderId="38" xfId="0" applyFont="1" applyFill="1" applyBorder="1" applyAlignment="1" applyProtection="1">
      <alignment horizontal="center" vertical="center"/>
      <protection locked="0"/>
    </xf>
    <xf numFmtId="49" fontId="11" fillId="0" borderId="3" xfId="0" applyNumberFormat="1" applyFont="1" applyBorder="1" applyAlignment="1" applyProtection="1">
      <alignment horizontal="center" vertical="center" wrapText="1"/>
      <protection locked="0"/>
    </xf>
    <xf numFmtId="0" fontId="8" fillId="0" borderId="25" xfId="0" applyFont="1" applyBorder="1" applyAlignment="1" applyProtection="1">
      <alignment horizontal="center"/>
      <protection locked="0"/>
    </xf>
    <xf numFmtId="0" fontId="8" fillId="0" borderId="0" xfId="0" applyFont="1" applyAlignment="1" applyProtection="1">
      <alignment horizontal="center"/>
      <protection locked="0"/>
    </xf>
    <xf numFmtId="0" fontId="11" fillId="19" borderId="4" xfId="0" applyFont="1" applyFill="1" applyBorder="1" applyAlignment="1" applyProtection="1">
      <alignment horizontal="center" vertical="center"/>
      <protection locked="0"/>
    </xf>
    <xf numFmtId="0" fontId="11" fillId="19" borderId="17" xfId="0" applyFont="1" applyFill="1" applyBorder="1" applyAlignment="1" applyProtection="1">
      <alignment horizontal="center" vertical="center"/>
      <protection locked="0"/>
    </xf>
    <xf numFmtId="49" fontId="11" fillId="0" borderId="4" xfId="0" applyNumberFormat="1" applyFont="1" applyBorder="1" applyAlignment="1" applyProtection="1">
      <alignment horizontal="center" vertical="center" wrapText="1"/>
      <protection locked="0"/>
    </xf>
    <xf numFmtId="49" fontId="11" fillId="0" borderId="17" xfId="0" applyNumberFormat="1" applyFont="1" applyBorder="1" applyAlignment="1" applyProtection="1">
      <alignment horizontal="center" vertical="center" wrapText="1"/>
      <protection locked="0"/>
    </xf>
    <xf numFmtId="16" fontId="11" fillId="19" borderId="4" xfId="0" applyNumberFormat="1" applyFont="1" applyFill="1" applyBorder="1" applyAlignment="1" applyProtection="1">
      <alignment horizontal="center" vertical="center"/>
      <protection locked="0"/>
    </xf>
    <xf numFmtId="16" fontId="11" fillId="19" borderId="17" xfId="0" applyNumberFormat="1" applyFont="1" applyFill="1" applyBorder="1" applyAlignment="1" applyProtection="1">
      <alignment horizontal="center" vertical="center"/>
      <protection locked="0"/>
    </xf>
    <xf numFmtId="0" fontId="9" fillId="17" borderId="20" xfId="0" applyFont="1" applyFill="1" applyBorder="1" applyAlignment="1">
      <alignment horizontal="center" vertical="center" wrapText="1"/>
    </xf>
    <xf numFmtId="49" fontId="11" fillId="19" borderId="4" xfId="0" applyNumberFormat="1" applyFont="1" applyFill="1" applyBorder="1" applyAlignment="1" applyProtection="1">
      <alignment horizontal="center" vertical="center" wrapText="1"/>
      <protection locked="0"/>
    </xf>
    <xf numFmtId="49" fontId="11" fillId="19" borderId="17" xfId="0" applyNumberFormat="1" applyFont="1" applyFill="1" applyBorder="1" applyAlignment="1" applyProtection="1">
      <alignment horizontal="center" vertical="center" wrapText="1"/>
      <protection locked="0"/>
    </xf>
    <xf numFmtId="16" fontId="11" fillId="19" borderId="37" xfId="0" applyNumberFormat="1" applyFont="1" applyFill="1" applyBorder="1" applyAlignment="1" applyProtection="1">
      <alignment horizontal="center" vertical="center"/>
      <protection locked="0"/>
    </xf>
    <xf numFmtId="0" fontId="11" fillId="26" borderId="17" xfId="0" applyFont="1" applyFill="1" applyBorder="1" applyAlignment="1" applyProtection="1">
      <alignment horizontal="center" vertical="top" wrapText="1"/>
      <protection locked="0"/>
    </xf>
    <xf numFmtId="0" fontId="9" fillId="25" borderId="20" xfId="0" applyFont="1" applyFill="1" applyBorder="1" applyAlignment="1">
      <alignment horizontal="center" vertical="center" wrapText="1"/>
    </xf>
    <xf numFmtId="0" fontId="9" fillId="25" borderId="55" xfId="0" applyFont="1" applyFill="1" applyBorder="1" applyAlignment="1">
      <alignment horizontal="center" vertical="center" wrapText="1"/>
    </xf>
    <xf numFmtId="0" fontId="11" fillId="19" borderId="3" xfId="0" applyFont="1" applyFill="1" applyBorder="1" applyAlignment="1" applyProtection="1">
      <alignment horizontal="center" vertical="center" wrapText="1"/>
      <protection locked="0"/>
    </xf>
    <xf numFmtId="0" fontId="45" fillId="0" borderId="0" xfId="0" applyFont="1" applyAlignment="1">
      <alignment horizontal="center" vertical="center"/>
    </xf>
    <xf numFmtId="0" fontId="18" fillId="0" borderId="0" xfId="0" applyFont="1" applyAlignment="1">
      <alignment horizontal="right" vertical="center"/>
    </xf>
    <xf numFmtId="0" fontId="35" fillId="33" borderId="0" xfId="0" applyFont="1" applyFill="1" applyAlignment="1" applyProtection="1">
      <alignment horizontal="center" vertical="center"/>
      <protection locked="0"/>
    </xf>
    <xf numFmtId="0" fontId="30" fillId="30" borderId="4" xfId="0" applyFont="1" applyFill="1" applyBorder="1" applyAlignment="1">
      <alignment horizontal="center" vertical="center"/>
    </xf>
    <xf numFmtId="0" fontId="30" fillId="30" borderId="2" xfId="0" applyFont="1" applyFill="1" applyBorder="1" applyAlignment="1">
      <alignment horizontal="center" vertical="center"/>
    </xf>
    <xf numFmtId="0" fontId="30" fillId="30" borderId="17" xfId="0" applyFont="1" applyFill="1" applyBorder="1" applyAlignment="1">
      <alignment horizontal="center" vertical="center"/>
    </xf>
    <xf numFmtId="0" fontId="13" fillId="0" borderId="0" xfId="0" applyFont="1" applyAlignment="1">
      <alignment horizontal="center" vertical="center"/>
    </xf>
    <xf numFmtId="0" fontId="9" fillId="37" borderId="102" xfId="0" applyFont="1" applyFill="1" applyBorder="1" applyAlignment="1" applyProtection="1">
      <alignment horizontal="center" vertical="center" wrapText="1"/>
      <protection locked="0"/>
    </xf>
    <xf numFmtId="0" fontId="9" fillId="37" borderId="103" xfId="0" applyFont="1" applyFill="1" applyBorder="1" applyAlignment="1" applyProtection="1">
      <alignment horizontal="center" vertical="center" wrapText="1"/>
      <protection locked="0"/>
    </xf>
    <xf numFmtId="0" fontId="9" fillId="37" borderId="27" xfId="0" applyFont="1" applyFill="1" applyBorder="1" applyAlignment="1" applyProtection="1">
      <alignment horizontal="center" vertical="center" wrapText="1"/>
      <protection locked="0"/>
    </xf>
    <xf numFmtId="0" fontId="2" fillId="15" borderId="19" xfId="0" applyFont="1" applyFill="1" applyBorder="1" applyAlignment="1" applyProtection="1">
      <alignment horizontal="center" vertical="center" wrapText="1"/>
      <protection hidden="1"/>
    </xf>
    <xf numFmtId="0" fontId="2" fillId="15" borderId="21" xfId="0" applyFont="1" applyFill="1" applyBorder="1" applyAlignment="1" applyProtection="1">
      <alignment horizontal="center" vertical="center" wrapText="1"/>
      <protection hidden="1"/>
    </xf>
    <xf numFmtId="0" fontId="2" fillId="15" borderId="6" xfId="0" applyFont="1" applyFill="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2" fillId="12" borderId="58" xfId="0" applyFont="1" applyFill="1" applyBorder="1" applyAlignment="1" applyProtection="1">
      <alignment horizontal="center" vertical="center" wrapText="1"/>
      <protection hidden="1"/>
    </xf>
    <xf numFmtId="0" fontId="2" fillId="0" borderId="23" xfId="0" applyFont="1" applyBorder="1" applyAlignment="1" applyProtection="1">
      <alignment horizontal="center" vertical="center" wrapText="1"/>
      <protection hidden="1"/>
    </xf>
    <xf numFmtId="0" fontId="5" fillId="39" borderId="24" xfId="0" applyFont="1" applyFill="1" applyBorder="1" applyAlignment="1" applyProtection="1">
      <alignment horizontal="center" vertical="center"/>
      <protection hidden="1"/>
    </xf>
    <xf numFmtId="0" fontId="5" fillId="39" borderId="2" xfId="0" applyFont="1" applyFill="1" applyBorder="1" applyAlignment="1" applyProtection="1">
      <alignment horizontal="center" vertical="center"/>
      <protection hidden="1"/>
    </xf>
    <xf numFmtId="0" fontId="2" fillId="12" borderId="4" xfId="0" applyFont="1" applyFill="1" applyBorder="1" applyAlignment="1" applyProtection="1">
      <alignment horizontal="center" vertical="center" wrapText="1"/>
      <protection hidden="1"/>
    </xf>
    <xf numFmtId="0" fontId="2" fillId="0" borderId="17" xfId="0" applyFont="1" applyBorder="1" applyAlignment="1" applyProtection="1">
      <alignment horizontal="center" vertical="center" wrapText="1"/>
      <protection hidden="1"/>
    </xf>
    <xf numFmtId="0" fontId="2" fillId="29" borderId="3" xfId="0" applyFont="1" applyFill="1" applyBorder="1" applyAlignment="1" applyProtection="1">
      <alignment horizontal="center" vertical="center" wrapText="1"/>
      <protection hidden="1"/>
    </xf>
    <xf numFmtId="0" fontId="2" fillId="29" borderId="47" xfId="0" applyFont="1" applyFill="1" applyBorder="1" applyAlignment="1" applyProtection="1">
      <alignment horizontal="center" vertical="center" wrapText="1"/>
      <protection hidden="1"/>
    </xf>
    <xf numFmtId="0" fontId="5" fillId="11" borderId="31" xfId="0" applyFont="1" applyFill="1" applyBorder="1" applyAlignment="1" applyProtection="1">
      <alignment horizontal="center" vertical="center" wrapText="1"/>
      <protection hidden="1"/>
    </xf>
    <xf numFmtId="0" fontId="5" fillId="11" borderId="30" xfId="0" applyFont="1" applyFill="1" applyBorder="1" applyAlignment="1" applyProtection="1">
      <alignment horizontal="center" vertical="center" wrapText="1"/>
      <protection hidden="1"/>
    </xf>
    <xf numFmtId="0" fontId="5" fillId="11" borderId="35" xfId="0" applyFont="1" applyFill="1" applyBorder="1" applyAlignment="1" applyProtection="1">
      <alignment horizontal="center" vertical="center" wrapText="1"/>
      <protection hidden="1"/>
    </xf>
    <xf numFmtId="0" fontId="5" fillId="11" borderId="14" xfId="0" applyFont="1" applyFill="1" applyBorder="1" applyAlignment="1" applyProtection="1">
      <alignment horizontal="center" vertical="center" wrapText="1"/>
      <protection hidden="1"/>
    </xf>
    <xf numFmtId="0" fontId="5" fillId="11" borderId="13" xfId="0" applyFont="1" applyFill="1" applyBorder="1" applyAlignment="1" applyProtection="1">
      <alignment horizontal="center" vertical="center" wrapText="1"/>
      <protection hidden="1"/>
    </xf>
    <xf numFmtId="0" fontId="5" fillId="11" borderId="0" xfId="0" applyFont="1" applyFill="1" applyAlignment="1" applyProtection="1">
      <alignment horizontal="center" vertical="center" wrapText="1"/>
      <protection hidden="1"/>
    </xf>
    <xf numFmtId="0" fontId="5" fillId="11" borderId="15" xfId="0" applyFont="1" applyFill="1" applyBorder="1" applyAlignment="1" applyProtection="1">
      <alignment horizontal="center" vertical="center" wrapText="1"/>
      <protection hidden="1"/>
    </xf>
    <xf numFmtId="0" fontId="39" fillId="33" borderId="75" xfId="0" applyFont="1" applyFill="1" applyBorder="1" applyAlignment="1">
      <alignment horizontal="center" vertical="center" wrapText="1"/>
    </xf>
    <xf numFmtId="0" fontId="39" fillId="33" borderId="70" xfId="0" applyFont="1" applyFill="1" applyBorder="1" applyAlignment="1">
      <alignment horizontal="center" vertical="center" wrapText="1"/>
    </xf>
    <xf numFmtId="0" fontId="39" fillId="8" borderId="78" xfId="0" applyFont="1" applyFill="1" applyBorder="1" applyAlignment="1" applyProtection="1">
      <alignment horizontal="center" vertical="center" wrapText="1"/>
      <protection hidden="1"/>
    </xf>
    <xf numFmtId="0" fontId="39" fillId="8" borderId="86" xfId="0" applyFont="1" applyFill="1" applyBorder="1" applyAlignment="1" applyProtection="1">
      <alignment horizontal="center" vertical="center" wrapText="1"/>
      <protection hidden="1"/>
    </xf>
    <xf numFmtId="0" fontId="39" fillId="8" borderId="12" xfId="0" applyFont="1" applyFill="1" applyBorder="1" applyAlignment="1" applyProtection="1">
      <alignment horizontal="center" vertical="center" wrapText="1"/>
      <protection hidden="1"/>
    </xf>
    <xf numFmtId="0" fontId="39" fillId="8" borderId="77" xfId="0" applyFont="1" applyFill="1" applyBorder="1" applyAlignment="1" applyProtection="1">
      <alignment horizontal="center" vertical="center" wrapText="1"/>
      <protection hidden="1"/>
    </xf>
    <xf numFmtId="0" fontId="39" fillId="8" borderId="79" xfId="0" applyFont="1" applyFill="1" applyBorder="1" applyAlignment="1" applyProtection="1">
      <alignment horizontal="center" vertical="center" wrapText="1"/>
      <protection hidden="1"/>
    </xf>
    <xf numFmtId="0" fontId="39" fillId="8" borderId="69" xfId="0" applyFont="1" applyFill="1" applyBorder="1" applyAlignment="1" applyProtection="1">
      <alignment horizontal="center" vertical="center" wrapText="1"/>
      <protection hidden="1"/>
    </xf>
    <xf numFmtId="0" fontId="5" fillId="31" borderId="30" xfId="0" applyFont="1" applyFill="1" applyBorder="1" applyAlignment="1" applyProtection="1">
      <alignment horizontal="center" vertical="center"/>
      <protection hidden="1"/>
    </xf>
    <xf numFmtId="0" fontId="5" fillId="31" borderId="35" xfId="0" applyFont="1" applyFill="1" applyBorder="1" applyAlignment="1" applyProtection="1">
      <alignment horizontal="center" vertical="center"/>
      <protection hidden="1"/>
    </xf>
    <xf numFmtId="0" fontId="5" fillId="39" borderId="26" xfId="2" applyFont="1" applyFill="1" applyBorder="1" applyAlignment="1">
      <alignment horizontal="center" vertical="center"/>
    </xf>
    <xf numFmtId="0" fontId="5" fillId="39" borderId="24" xfId="2" applyFont="1" applyFill="1" applyBorder="1" applyAlignment="1">
      <alignment horizontal="center" vertical="center"/>
    </xf>
    <xf numFmtId="0" fontId="39" fillId="33" borderId="69" xfId="0" applyFont="1" applyFill="1" applyBorder="1" applyAlignment="1">
      <alignment horizontal="center" vertical="center" wrapText="1"/>
    </xf>
    <xf numFmtId="0" fontId="39" fillId="33" borderId="76" xfId="0" applyFont="1" applyFill="1" applyBorder="1" applyAlignment="1">
      <alignment horizontal="center" vertical="center" wrapText="1"/>
    </xf>
    <xf numFmtId="0" fontId="42" fillId="17" borderId="26" xfId="3" applyFont="1" applyFill="1" applyBorder="1" applyAlignment="1">
      <alignment horizontal="center" vertical="center"/>
    </xf>
    <xf numFmtId="0" fontId="42" fillId="17" borderId="24" xfId="3" applyFont="1" applyFill="1" applyBorder="1" applyAlignment="1">
      <alignment horizontal="center" vertical="center"/>
    </xf>
    <xf numFmtId="0" fontId="42" fillId="17" borderId="66" xfId="3" applyFont="1" applyFill="1" applyBorder="1" applyAlignment="1">
      <alignment horizontal="center" vertical="center"/>
    </xf>
    <xf numFmtId="0" fontId="5" fillId="13" borderId="49" xfId="0" applyFont="1" applyFill="1" applyBorder="1" applyAlignment="1" applyProtection="1">
      <alignment horizontal="center" vertical="center"/>
      <protection hidden="1"/>
    </xf>
    <xf numFmtId="0" fontId="5" fillId="13" borderId="50" xfId="0" applyFont="1" applyFill="1" applyBorder="1" applyAlignment="1" applyProtection="1">
      <alignment horizontal="center" vertical="center"/>
      <protection hidden="1"/>
    </xf>
    <xf numFmtId="0" fontId="5" fillId="14" borderId="48" xfId="0" applyFont="1" applyFill="1" applyBorder="1" applyAlignment="1" applyProtection="1">
      <alignment horizontal="center" vertical="center"/>
      <protection hidden="1"/>
    </xf>
    <xf numFmtId="0" fontId="5" fillId="14" borderId="49" xfId="0" applyFont="1" applyFill="1" applyBorder="1" applyAlignment="1" applyProtection="1">
      <alignment horizontal="center" vertical="center"/>
      <protection hidden="1"/>
    </xf>
    <xf numFmtId="0" fontId="5" fillId="14" borderId="50" xfId="0" applyFont="1" applyFill="1" applyBorder="1" applyAlignment="1" applyProtection="1">
      <alignment horizontal="center" vertical="center"/>
      <protection hidden="1"/>
    </xf>
    <xf numFmtId="0" fontId="2" fillId="15" borderId="22" xfId="0" applyFont="1" applyFill="1" applyBorder="1" applyAlignment="1" applyProtection="1">
      <alignment horizontal="center" vertical="center" wrapText="1"/>
      <protection hidden="1"/>
    </xf>
    <xf numFmtId="0" fontId="5" fillId="13" borderId="48" xfId="0" applyFont="1" applyFill="1" applyBorder="1" applyAlignment="1" applyProtection="1">
      <alignment horizontal="center" vertical="center" wrapText="1"/>
      <protection hidden="1"/>
    </xf>
    <xf numFmtId="0" fontId="5" fillId="13" borderId="49" xfId="0" applyFont="1" applyFill="1" applyBorder="1" applyAlignment="1" applyProtection="1">
      <alignment horizontal="center" vertical="center" wrapText="1"/>
      <protection hidden="1"/>
    </xf>
    <xf numFmtId="0" fontId="2" fillId="12" borderId="23" xfId="0" applyFont="1" applyFill="1" applyBorder="1" applyAlignment="1" applyProtection="1">
      <alignment horizontal="center" vertical="center" wrapText="1"/>
      <protection hidden="1"/>
    </xf>
    <xf numFmtId="0" fontId="2" fillId="0" borderId="99" xfId="0" applyFont="1" applyBorder="1" applyAlignment="1" applyProtection="1">
      <alignment horizontal="center" vertical="center" wrapText="1"/>
      <protection hidden="1"/>
    </xf>
    <xf numFmtId="0" fontId="2" fillId="29" borderId="45" xfId="0" applyFont="1" applyFill="1" applyBorder="1" applyAlignment="1" applyProtection="1">
      <alignment horizontal="center" vertical="center" wrapText="1"/>
      <protection hidden="1"/>
    </xf>
    <xf numFmtId="0" fontId="2" fillId="2" borderId="40" xfId="0" applyFont="1" applyFill="1" applyBorder="1" applyAlignment="1" applyProtection="1">
      <alignment horizontal="center" vertical="center"/>
      <protection hidden="1"/>
    </xf>
    <xf numFmtId="0" fontId="2" fillId="2" borderId="41" xfId="0" applyFont="1" applyFill="1" applyBorder="1" applyAlignment="1" applyProtection="1">
      <alignment horizontal="center" vertical="center"/>
      <protection hidden="1"/>
    </xf>
    <xf numFmtId="0" fontId="2" fillId="0" borderId="33" xfId="0" applyFont="1" applyBorder="1" applyAlignment="1" applyProtection="1">
      <alignment horizontal="right" vertical="center" wrapText="1"/>
      <protection hidden="1"/>
    </xf>
    <xf numFmtId="14" fontId="2" fillId="0" borderId="33" xfId="0" applyNumberFormat="1" applyFont="1" applyBorder="1" applyAlignment="1" applyProtection="1">
      <alignment horizontal="left" vertical="center" wrapText="1"/>
      <protection hidden="1"/>
    </xf>
    <xf numFmtId="0" fontId="5" fillId="19" borderId="48" xfId="0" applyFont="1" applyFill="1" applyBorder="1" applyAlignment="1" applyProtection="1">
      <alignment horizontal="center" vertical="center"/>
      <protection hidden="1"/>
    </xf>
    <xf numFmtId="0" fontId="5" fillId="19" borderId="49" xfId="0" applyFont="1" applyFill="1" applyBorder="1" applyAlignment="1" applyProtection="1">
      <alignment horizontal="center" vertical="center"/>
      <protection hidden="1"/>
    </xf>
    <xf numFmtId="0" fontId="5" fillId="19" borderId="50" xfId="0" applyFont="1" applyFill="1" applyBorder="1" applyAlignment="1" applyProtection="1">
      <alignment horizontal="center" vertical="center"/>
      <protection hidden="1"/>
    </xf>
    <xf numFmtId="0" fontId="5" fillId="13" borderId="48" xfId="0" applyFont="1" applyFill="1" applyBorder="1" applyAlignment="1" applyProtection="1">
      <alignment horizontal="center" vertical="center"/>
      <protection hidden="1"/>
    </xf>
    <xf numFmtId="0" fontId="16" fillId="0" borderId="33" xfId="0" applyFont="1" applyBorder="1" applyAlignment="1" applyProtection="1">
      <alignment horizontal="center" vertical="center"/>
      <protection hidden="1"/>
    </xf>
    <xf numFmtId="0" fontId="39" fillId="0" borderId="33" xfId="0" applyFont="1" applyBorder="1" applyAlignment="1" applyProtection="1">
      <alignment horizontal="center" vertical="center" wrapText="1"/>
      <protection hidden="1"/>
    </xf>
    <xf numFmtId="0" fontId="39" fillId="33" borderId="33" xfId="0" applyFont="1" applyFill="1" applyBorder="1" applyAlignment="1" applyProtection="1">
      <alignment horizontal="left" vertical="center"/>
      <protection hidden="1"/>
    </xf>
    <xf numFmtId="0" fontId="5" fillId="7" borderId="31" xfId="0" applyFont="1" applyFill="1" applyBorder="1" applyAlignment="1" applyProtection="1">
      <alignment horizontal="center" vertical="center"/>
      <protection hidden="1"/>
    </xf>
    <xf numFmtId="0" fontId="5" fillId="7" borderId="30" xfId="0" applyFont="1" applyFill="1" applyBorder="1" applyAlignment="1" applyProtection="1">
      <alignment horizontal="center" vertical="center"/>
      <protection hidden="1"/>
    </xf>
    <xf numFmtId="0" fontId="5" fillId="7" borderId="35" xfId="0" applyFont="1" applyFill="1" applyBorder="1" applyAlignment="1" applyProtection="1">
      <alignment horizontal="center" vertical="center"/>
      <protection hidden="1"/>
    </xf>
    <xf numFmtId="0" fontId="5" fillId="7" borderId="9" xfId="0" applyFont="1" applyFill="1" applyBorder="1" applyAlignment="1" applyProtection="1">
      <alignment horizontal="center" vertical="center"/>
      <protection hidden="1"/>
    </xf>
    <xf numFmtId="0" fontId="5" fillId="7" borderId="0" xfId="0" applyFont="1" applyFill="1" applyAlignment="1" applyProtection="1">
      <alignment horizontal="center" vertical="center"/>
      <protection hidden="1"/>
    </xf>
    <xf numFmtId="0" fontId="5" fillId="7" borderId="11" xfId="0" applyFont="1" applyFill="1" applyBorder="1" applyAlignment="1" applyProtection="1">
      <alignment horizontal="center" vertical="center"/>
      <protection hidden="1"/>
    </xf>
    <xf numFmtId="0" fontId="5" fillId="13" borderId="31" xfId="0" applyFont="1" applyFill="1" applyBorder="1" applyAlignment="1" applyProtection="1">
      <alignment horizontal="center" vertical="center"/>
      <protection hidden="1"/>
    </xf>
    <xf numFmtId="0" fontId="5" fillId="13" borderId="30" xfId="0" applyFont="1" applyFill="1" applyBorder="1" applyAlignment="1" applyProtection="1">
      <alignment horizontal="center" vertical="center"/>
      <protection hidden="1"/>
    </xf>
    <xf numFmtId="0" fontId="5" fillId="13" borderId="35" xfId="0" applyFont="1" applyFill="1" applyBorder="1" applyAlignment="1" applyProtection="1">
      <alignment horizontal="center" vertical="center"/>
      <protection hidden="1"/>
    </xf>
    <xf numFmtId="0" fontId="5" fillId="13" borderId="9" xfId="0" applyFont="1" applyFill="1" applyBorder="1" applyAlignment="1" applyProtection="1">
      <alignment horizontal="center" vertical="center"/>
      <protection hidden="1"/>
    </xf>
    <xf numFmtId="0" fontId="5" fillId="13" borderId="0" xfId="0" applyFont="1" applyFill="1" applyAlignment="1" applyProtection="1">
      <alignment horizontal="center" vertical="center"/>
      <protection hidden="1"/>
    </xf>
    <xf numFmtId="0" fontId="5" fillId="13" borderId="11" xfId="0" applyFont="1" applyFill="1" applyBorder="1" applyAlignment="1" applyProtection="1">
      <alignment horizontal="center" vertical="center"/>
      <protection hidden="1"/>
    </xf>
    <xf numFmtId="0" fontId="5" fillId="13" borderId="32" xfId="0" applyFont="1" applyFill="1" applyBorder="1" applyAlignment="1" applyProtection="1">
      <alignment horizontal="center" vertical="center"/>
      <protection hidden="1"/>
    </xf>
    <xf numFmtId="0" fontId="5" fillId="13" borderId="33" xfId="0" applyFont="1" applyFill="1" applyBorder="1" applyAlignment="1" applyProtection="1">
      <alignment horizontal="center" vertical="center"/>
      <protection hidden="1"/>
    </xf>
    <xf numFmtId="0" fontId="5" fillId="13" borderId="34" xfId="0" applyFont="1" applyFill="1" applyBorder="1" applyAlignment="1" applyProtection="1">
      <alignment horizontal="center" vertical="center"/>
      <protection hidden="1"/>
    </xf>
  </cellXfs>
  <cellStyles count="4">
    <cellStyle name="Ausgabe" xfId="3" builtinId="21"/>
    <cellStyle name="Prozent" xfId="1" builtinId="5"/>
    <cellStyle name="Schlecht" xfId="2" builtinId="27"/>
    <cellStyle name="Standard" xfId="0" builtinId="0"/>
  </cellStyles>
  <dxfs count="0"/>
  <tableStyles count="0" defaultTableStyle="TableStyleMedium2" defaultPivotStyle="PivotStyleLight16"/>
  <colors>
    <mruColors>
      <color rgb="FFF7E2E1"/>
      <color rgb="FFFDF8F3"/>
      <color rgb="FFF2DCDB"/>
      <color rgb="FFFFFF1C"/>
      <color rgb="FFFFFFC9"/>
      <color rgb="FFB8CCE4"/>
      <color rgb="FFE6B8B7"/>
      <color rgb="FFFFFBF2"/>
      <color rgb="FFFFF2D5"/>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38100</xdr:rowOff>
    </xdr:from>
    <xdr:to>
      <xdr:col>1</xdr:col>
      <xdr:colOff>620280</xdr:colOff>
      <xdr:row>0</xdr:row>
      <xdr:rowOff>581025</xdr:rowOff>
    </xdr:to>
    <xdr:pic>
      <xdr:nvPicPr>
        <xdr:cNvPr id="2" name="Bild 1">
          <a:extLst>
            <a:ext uri="{FF2B5EF4-FFF2-40B4-BE49-F238E27FC236}">
              <a16:creationId xmlns:a16="http://schemas.microsoft.com/office/drawing/2014/main" id="{7699FB4B-A79E-4846-947E-2D3F7E7641A6}"/>
            </a:ext>
          </a:extLst>
        </xdr:cNvPr>
        <xdr:cNvPicPr>
          <a:picLocks noChangeAspect="1"/>
        </xdr:cNvPicPr>
      </xdr:nvPicPr>
      <xdr:blipFill>
        <a:blip xmlns:r="http://schemas.openxmlformats.org/officeDocument/2006/relationships" r:embed="rId1"/>
        <a:stretch>
          <a:fillRect/>
        </a:stretch>
      </xdr:blipFill>
      <xdr:spPr>
        <a:xfrm>
          <a:off x="190500" y="38100"/>
          <a:ext cx="1277505" cy="536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0</xdr:row>
      <xdr:rowOff>38100</xdr:rowOff>
    </xdr:from>
    <xdr:to>
      <xdr:col>1</xdr:col>
      <xdr:colOff>610755</xdr:colOff>
      <xdr:row>0</xdr:row>
      <xdr:rowOff>581025</xdr:rowOff>
    </xdr:to>
    <xdr:pic>
      <xdr:nvPicPr>
        <xdr:cNvPr id="3" name="Bild 2">
          <a:extLst>
            <a:ext uri="{FF2B5EF4-FFF2-40B4-BE49-F238E27FC236}">
              <a16:creationId xmlns:a16="http://schemas.microsoft.com/office/drawing/2014/main" id="{4CAEE30F-A5B1-4973-B598-2B9E18B3D8D5}"/>
            </a:ext>
          </a:extLst>
        </xdr:cNvPr>
        <xdr:cNvPicPr>
          <a:picLocks noChangeAspect="1"/>
        </xdr:cNvPicPr>
      </xdr:nvPicPr>
      <xdr:blipFill>
        <a:blip xmlns:r="http://schemas.openxmlformats.org/officeDocument/2006/relationships" r:embed="rId1"/>
        <a:stretch>
          <a:fillRect/>
        </a:stretch>
      </xdr:blipFill>
      <xdr:spPr>
        <a:xfrm>
          <a:off x="180975" y="38100"/>
          <a:ext cx="1277505" cy="536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200025</xdr:colOff>
      <xdr:row>0</xdr:row>
      <xdr:rowOff>41275</xdr:rowOff>
    </xdr:from>
    <xdr:to>
      <xdr:col>1</xdr:col>
      <xdr:colOff>629805</xdr:colOff>
      <xdr:row>0</xdr:row>
      <xdr:rowOff>577850</xdr:rowOff>
    </xdr:to>
    <xdr:pic>
      <xdr:nvPicPr>
        <xdr:cNvPr id="2" name="Bild 2">
          <a:extLst>
            <a:ext uri="{FF2B5EF4-FFF2-40B4-BE49-F238E27FC236}">
              <a16:creationId xmlns:a16="http://schemas.microsoft.com/office/drawing/2014/main" id="{5B603CA5-0844-5049-8CC7-FC552D6E3133}"/>
            </a:ext>
          </a:extLst>
        </xdr:cNvPr>
        <xdr:cNvPicPr>
          <a:picLocks noChangeAspect="1"/>
        </xdr:cNvPicPr>
      </xdr:nvPicPr>
      <xdr:blipFill>
        <a:blip xmlns:r="http://schemas.openxmlformats.org/officeDocument/2006/relationships" r:embed="rId1"/>
        <a:stretch>
          <a:fillRect/>
        </a:stretch>
      </xdr:blipFill>
      <xdr:spPr>
        <a:xfrm>
          <a:off x="200025" y="41275"/>
          <a:ext cx="1277505" cy="5365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80E17BE-ED32-4520-A4C6-F96B3913A6A3}">
  <we:reference id="df76232d-21a6-4463-9d19-0518ac5aab5d" version="1.1.0.0" store="EXCatalog" storeType="EXCatalog"/>
  <we:alternateReferences>
    <we:reference id="WA200000556" version="1.1.0.0" store="de-DE" storeType="OMEX"/>
  </we:alternateReferences>
  <we:properties>
    <we:property name="Office.AutoShowTaskpaneWithDocument" value="true"/>
    <we:property name="documentId" value="&quot;3273aa78-bec7-4c71-90d9-9c8aa68455eb&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8DAA-5638-B143-9978-48820F5E3B4E}">
  <dimension ref="A1:B39"/>
  <sheetViews>
    <sheetView zoomScale="162" zoomScaleNormal="180" workbookViewId="0">
      <selection activeCell="D9" sqref="D9"/>
    </sheetView>
  </sheetViews>
  <sheetFormatPr baseColWidth="10" defaultColWidth="9.140625" defaultRowHeight="15"/>
  <cols>
    <col min="1" max="1" width="10.42578125" customWidth="1"/>
    <col min="2" max="2" width="121" customWidth="1"/>
  </cols>
  <sheetData>
    <row r="1" spans="1:2" ht="18.75">
      <c r="A1" s="225" t="s">
        <v>0</v>
      </c>
    </row>
    <row r="2" spans="1:2">
      <c r="B2" t="s">
        <v>31</v>
      </c>
    </row>
    <row r="3" spans="1:2" s="224" customFormat="1" ht="15.75">
      <c r="A3" s="224" t="s">
        <v>136</v>
      </c>
    </row>
    <row r="4" spans="1:2" ht="15.75" thickBot="1">
      <c r="A4" s="272"/>
      <c r="B4" s="273"/>
    </row>
    <row r="5" spans="1:2" ht="18.75">
      <c r="A5" s="266" t="s">
        <v>1</v>
      </c>
      <c r="B5" s="267"/>
    </row>
    <row r="6" spans="1:2" s="223" customFormat="1" ht="31.5" customHeight="1">
      <c r="A6" s="277" t="s">
        <v>2</v>
      </c>
      <c r="B6" s="277"/>
    </row>
    <row r="7" spans="1:2" ht="18.75" customHeight="1">
      <c r="A7" s="219" t="s">
        <v>3</v>
      </c>
      <c r="B7" s="219"/>
    </row>
    <row r="8" spans="1:2" ht="15.75" thickBot="1">
      <c r="B8" t="s">
        <v>31</v>
      </c>
    </row>
    <row r="9" spans="1:2" ht="18.75">
      <c r="A9" s="266" t="s">
        <v>4</v>
      </c>
      <c r="B9" s="267"/>
    </row>
    <row r="10" spans="1:2" ht="18.75" customHeight="1">
      <c r="A10" s="274" t="s">
        <v>135</v>
      </c>
      <c r="B10" s="275"/>
    </row>
    <row r="11" spans="1:2" ht="18.75" customHeight="1" thickBot="1">
      <c r="A11" s="222"/>
      <c r="B11" s="221"/>
    </row>
    <row r="12" spans="1:2" ht="18.75" customHeight="1">
      <c r="A12" s="266" t="s">
        <v>134</v>
      </c>
      <c r="B12" s="267"/>
    </row>
    <row r="13" spans="1:2" ht="18.75" customHeight="1">
      <c r="A13" s="222" t="s">
        <v>133</v>
      </c>
      <c r="B13" s="221"/>
    </row>
    <row r="14" spans="1:2" ht="15.75">
      <c r="A14" s="276" t="s">
        <v>132</v>
      </c>
      <c r="B14" s="275"/>
    </row>
    <row r="15" spans="1:2" ht="16.5" thickBot="1">
      <c r="A15" s="278" t="s">
        <v>131</v>
      </c>
      <c r="B15" s="279"/>
    </row>
    <row r="16" spans="1:2" ht="15.75" thickBot="1"/>
    <row r="17" spans="1:2" ht="18.75">
      <c r="A17" s="266" t="s">
        <v>5</v>
      </c>
      <c r="B17" s="267"/>
    </row>
    <row r="18" spans="1:2" s="220" customFormat="1" ht="18.75" customHeight="1">
      <c r="A18" s="270" t="s">
        <v>130</v>
      </c>
      <c r="B18" s="270"/>
    </row>
    <row r="20" spans="1:2" ht="18.75">
      <c r="A20" s="271" t="s">
        <v>129</v>
      </c>
      <c r="B20" s="271"/>
    </row>
    <row r="21" spans="1:2" ht="15.75" thickBot="1"/>
    <row r="22" spans="1:2" ht="18.75">
      <c r="A22" s="266" t="s">
        <v>6</v>
      </c>
      <c r="B22" s="267"/>
    </row>
    <row r="23" spans="1:2" ht="18.75" customHeight="1" thickBot="1">
      <c r="A23" s="268" t="s">
        <v>7</v>
      </c>
      <c r="B23" s="268"/>
    </row>
    <row r="24" spans="1:2" ht="18.75">
      <c r="A24" s="266" t="s">
        <v>8</v>
      </c>
      <c r="B24" s="267"/>
    </row>
    <row r="25" spans="1:2" ht="18.75" customHeight="1">
      <c r="A25" s="268" t="s">
        <v>9</v>
      </c>
      <c r="B25" s="268"/>
    </row>
    <row r="26" spans="1:2" ht="15" customHeight="1" thickBot="1">
      <c r="A26" s="219"/>
      <c r="B26" s="219"/>
    </row>
    <row r="27" spans="1:2" ht="18.75">
      <c r="A27" s="266" t="s">
        <v>10</v>
      </c>
      <c r="B27" s="267"/>
    </row>
    <row r="28" spans="1:2" ht="29.25" customHeight="1">
      <c r="A28" s="270" t="s">
        <v>11</v>
      </c>
      <c r="B28" s="270"/>
    </row>
    <row r="29" spans="1:2" ht="15" customHeight="1" thickBot="1">
      <c r="A29" s="269"/>
      <c r="B29" s="269"/>
    </row>
    <row r="30" spans="1:2" ht="18.75">
      <c r="A30" s="266" t="s">
        <v>12</v>
      </c>
      <c r="B30" s="267"/>
    </row>
    <row r="31" spans="1:2" ht="15.75">
      <c r="A31" s="268" t="s">
        <v>13</v>
      </c>
      <c r="B31" s="268"/>
    </row>
    <row r="32" spans="1:2" ht="15.75">
      <c r="A32" s="268" t="s">
        <v>14</v>
      </c>
      <c r="B32" s="268"/>
    </row>
    <row r="33" spans="1:2" ht="15.75">
      <c r="A33" s="268" t="s">
        <v>15</v>
      </c>
      <c r="B33" s="268"/>
    </row>
    <row r="34" spans="1:2" ht="15.75">
      <c r="A34" s="268" t="s">
        <v>16</v>
      </c>
      <c r="B34" s="268"/>
    </row>
    <row r="35" spans="1:2" ht="15" customHeight="1" thickBot="1"/>
    <row r="36" spans="1:2" ht="18.75">
      <c r="A36" s="266" t="s">
        <v>17</v>
      </c>
      <c r="B36" s="267"/>
    </row>
    <row r="37" spans="1:2" ht="15.75">
      <c r="A37" s="268" t="s">
        <v>18</v>
      </c>
      <c r="B37" s="268"/>
    </row>
    <row r="38" spans="1:2" ht="15.75">
      <c r="A38" s="268" t="s">
        <v>19</v>
      </c>
      <c r="B38" s="268"/>
    </row>
    <row r="39" spans="1:2" ht="15.75">
      <c r="A39" s="268" t="s">
        <v>20</v>
      </c>
      <c r="B39" s="268"/>
    </row>
  </sheetData>
  <mergeCells count="27">
    <mergeCell ref="A17:B17"/>
    <mergeCell ref="A18:B18"/>
    <mergeCell ref="A4:B4"/>
    <mergeCell ref="A9:B9"/>
    <mergeCell ref="A10:B10"/>
    <mergeCell ref="A14:B14"/>
    <mergeCell ref="A5:B5"/>
    <mergeCell ref="A6:B6"/>
    <mergeCell ref="A12:B12"/>
    <mergeCell ref="A15:B15"/>
    <mergeCell ref="A20:B20"/>
    <mergeCell ref="A22:B22"/>
    <mergeCell ref="A23:B23"/>
    <mergeCell ref="A24:B24"/>
    <mergeCell ref="A25:B25"/>
    <mergeCell ref="A34:B34"/>
    <mergeCell ref="A36:B36"/>
    <mergeCell ref="A37:B37"/>
    <mergeCell ref="A38:B38"/>
    <mergeCell ref="A39:B39"/>
    <mergeCell ref="A27:B27"/>
    <mergeCell ref="A33:B33"/>
    <mergeCell ref="A29:B29"/>
    <mergeCell ref="A28:B28"/>
    <mergeCell ref="A30:B30"/>
    <mergeCell ref="A31:B31"/>
    <mergeCell ref="A32:B32"/>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58C35-2FCB-400D-9E89-3319F2BC0A16}">
  <dimension ref="A1:AA20"/>
  <sheetViews>
    <sheetView zoomScaleNormal="100" workbookViewId="0">
      <selection activeCell="K1" sqref="K1:O1"/>
    </sheetView>
  </sheetViews>
  <sheetFormatPr baseColWidth="10" defaultColWidth="11.42578125" defaultRowHeight="15"/>
  <cols>
    <col min="1" max="2" width="12.42578125" customWidth="1"/>
    <col min="3" max="3" width="17.42578125" customWidth="1"/>
    <col min="4" max="4" width="9.42578125" customWidth="1"/>
    <col min="5" max="8" width="12.42578125" customWidth="1"/>
    <col min="9" max="9" width="10.85546875" customWidth="1"/>
    <col min="10" max="11" width="16" customWidth="1"/>
    <col min="12" max="15" width="15.42578125" customWidth="1"/>
    <col min="16" max="16" width="12.42578125" customWidth="1"/>
  </cols>
  <sheetData>
    <row r="1" spans="1:27" s="19" customFormat="1" ht="50.25" customHeight="1">
      <c r="A1" s="313"/>
      <c r="B1" s="313"/>
      <c r="C1" s="136" t="s">
        <v>21</v>
      </c>
      <c r="D1" s="136"/>
      <c r="F1" s="143" t="s">
        <v>22</v>
      </c>
      <c r="G1" s="314">
        <f>Einträge!H1</f>
        <v>0</v>
      </c>
      <c r="H1" s="314"/>
      <c r="I1" s="144" t="s">
        <v>23</v>
      </c>
      <c r="J1" s="265">
        <f>Einträge!K1</f>
        <v>0</v>
      </c>
      <c r="K1" s="144" t="s">
        <v>24</v>
      </c>
      <c r="L1" s="187">
        <f>Einträge!M1</f>
        <v>46049</v>
      </c>
      <c r="M1" s="145" t="s">
        <v>25</v>
      </c>
      <c r="N1" s="145"/>
      <c r="P1" s="49"/>
    </row>
    <row r="2" spans="1:27" s="19" customFormat="1" ht="9" customHeight="1">
      <c r="A2" s="45"/>
      <c r="B2" s="46"/>
      <c r="C2" s="46"/>
      <c r="D2" s="46"/>
      <c r="E2" s="46"/>
      <c r="F2" s="46"/>
      <c r="G2" s="47"/>
      <c r="H2" s="48"/>
      <c r="I2" s="48"/>
      <c r="J2" s="43"/>
      <c r="K2" s="25"/>
      <c r="L2" s="26"/>
      <c r="M2" s="26"/>
      <c r="N2" s="27"/>
      <c r="Q2" s="50"/>
      <c r="R2" s="49"/>
    </row>
    <row r="3" spans="1:27" s="19" customFormat="1" ht="20.25" customHeight="1">
      <c r="A3" s="299" t="s">
        <v>26</v>
      </c>
      <c r="B3" s="300"/>
      <c r="C3" s="300"/>
      <c r="D3" s="300"/>
      <c r="E3" s="300"/>
      <c r="F3" s="146"/>
      <c r="G3" s="301" t="s">
        <v>27</v>
      </c>
      <c r="H3" s="302"/>
      <c r="I3" s="44"/>
      <c r="J3" s="44"/>
      <c r="K3" s="282" t="s">
        <v>5</v>
      </c>
      <c r="L3" s="283"/>
      <c r="M3" s="283"/>
      <c r="N3" s="283"/>
      <c r="O3" s="284"/>
      <c r="P3"/>
      <c r="Y3" s="20"/>
      <c r="Z3" s="20"/>
      <c r="AA3" s="20"/>
    </row>
    <row r="4" spans="1:27" s="19" customFormat="1" ht="46.35" customHeight="1">
      <c r="A4" s="290" t="s">
        <v>28</v>
      </c>
      <c r="B4" s="291"/>
      <c r="C4" s="291"/>
      <c r="D4" s="292"/>
      <c r="E4" s="147" t="s">
        <v>29</v>
      </c>
      <c r="F4" s="148"/>
      <c r="G4" s="288" t="s">
        <v>30</v>
      </c>
      <c r="H4" s="289"/>
      <c r="I4" s="149"/>
      <c r="J4" s="149" t="s">
        <v>31</v>
      </c>
      <c r="K4" s="280">
        <f>Einträge!N3</f>
        <v>0</v>
      </c>
      <c r="L4" s="280">
        <f>Einträge!O3</f>
        <v>0</v>
      </c>
      <c r="M4" s="280">
        <f>Einträge!P3</f>
        <v>0</v>
      </c>
      <c r="N4" s="280">
        <f>Einträge!Q3</f>
        <v>0</v>
      </c>
      <c r="O4" s="280">
        <f>Einträge!R3</f>
        <v>0</v>
      </c>
      <c r="P4"/>
      <c r="S4" s="20"/>
      <c r="T4" s="20"/>
      <c r="U4" s="20"/>
      <c r="V4" s="20"/>
      <c r="W4" s="20"/>
      <c r="Y4" s="20"/>
      <c r="Z4" s="20"/>
      <c r="AA4" s="20"/>
    </row>
    <row r="5" spans="1:27" s="19" customFormat="1" ht="25.35" customHeight="1">
      <c r="A5" s="150"/>
      <c r="B5" s="293" t="s">
        <v>32</v>
      </c>
      <c r="C5" s="294"/>
      <c r="D5" s="295"/>
      <c r="E5" s="151"/>
      <c r="F5" s="152" t="s">
        <v>32</v>
      </c>
      <c r="G5" s="153"/>
      <c r="H5" s="154" t="s">
        <v>32</v>
      </c>
      <c r="I5" s="149"/>
      <c r="J5" s="149"/>
      <c r="K5" s="281"/>
      <c r="L5" s="281"/>
      <c r="M5" s="281"/>
      <c r="N5" s="281"/>
      <c r="O5" s="281"/>
      <c r="P5"/>
      <c r="R5" s="51"/>
      <c r="S5" s="52"/>
      <c r="T5" s="52"/>
      <c r="U5" s="52"/>
      <c r="V5" s="52"/>
      <c r="W5" s="20"/>
      <c r="Y5" s="20"/>
      <c r="Z5" s="20"/>
      <c r="AA5" s="20"/>
    </row>
    <row r="6" spans="1:27" s="19" customFormat="1" ht="30" customHeight="1">
      <c r="A6" s="155" t="s">
        <v>33</v>
      </c>
      <c r="B6" s="296">
        <f>COUNTA(Einträge!B4:B19991)</f>
        <v>0</v>
      </c>
      <c r="C6" s="297"/>
      <c r="D6" s="298"/>
      <c r="E6" s="156" t="s">
        <v>34</v>
      </c>
      <c r="F6" s="250">
        <f>COUNTIF(Einträge!D4:D1991, "&lt;=28")</f>
        <v>0</v>
      </c>
      <c r="G6" s="157" t="str">
        <f>Auswertung!D4</f>
        <v xml:space="preserve">Haut-zu-Hautkontakt </v>
      </c>
      <c r="H6" s="252">
        <f>COUNTIF(Einträge!F4:F1991, "Haut- zu Hautkontakt")</f>
        <v>0</v>
      </c>
      <c r="I6" s="149"/>
      <c r="J6" s="149"/>
      <c r="K6" s="281"/>
      <c r="L6" s="281"/>
      <c r="M6" s="281"/>
      <c r="N6" s="281"/>
      <c r="O6" s="281"/>
      <c r="P6"/>
      <c r="R6" s="51"/>
      <c r="S6" s="52"/>
      <c r="T6" s="52"/>
      <c r="U6" s="52"/>
      <c r="V6" s="52"/>
      <c r="W6" s="20"/>
      <c r="Y6" s="20"/>
      <c r="Z6" s="20"/>
      <c r="AA6" s="20"/>
    </row>
    <row r="7" spans="1:27" s="19" customFormat="1" ht="30" customHeight="1">
      <c r="A7" s="158"/>
      <c r="B7" s="159"/>
      <c r="C7" s="160"/>
      <c r="D7" s="161"/>
      <c r="E7" s="162" t="s">
        <v>35</v>
      </c>
      <c r="F7" s="251" cm="1">
        <f t="array" ref="F7">SUMPRODUCT((Einträge!D4:D1991&gt;=29)*(Einträge!D4:D1991&lt;32))</f>
        <v>0</v>
      </c>
      <c r="G7" s="163" t="str">
        <f>Auswertung!F4</f>
        <v>Berührung</v>
      </c>
      <c r="H7" s="253">
        <f>COUNTIF(Einträge!F4:F1991, "Berührung")</f>
        <v>0</v>
      </c>
      <c r="I7" s="149"/>
      <c r="J7" s="149"/>
      <c r="K7" s="281"/>
      <c r="L7" s="281"/>
      <c r="M7" s="281"/>
      <c r="N7" s="281"/>
      <c r="O7" s="281"/>
      <c r="P7"/>
      <c r="R7" s="51"/>
      <c r="S7" s="52"/>
      <c r="T7" s="52"/>
      <c r="U7" s="52"/>
      <c r="V7" s="52"/>
      <c r="W7" s="20"/>
      <c r="Y7" s="20"/>
      <c r="Z7" s="20"/>
      <c r="AA7" s="20"/>
    </row>
    <row r="8" spans="1:27" s="19" customFormat="1" ht="30" customHeight="1">
      <c r="A8" s="158"/>
      <c r="B8" s="159"/>
      <c r="C8" s="164"/>
      <c r="D8" s="165"/>
      <c r="E8" s="162" t="s">
        <v>36</v>
      </c>
      <c r="F8" s="251" cm="1">
        <f t="array" ref="F8">SUMPRODUCT((Einträge!D4:D1991&gt;=32)*(Einträge!D4:D1991&lt;=35))</f>
        <v>0</v>
      </c>
      <c r="G8" s="163" t="str">
        <f>Auswertung!H4</f>
        <v>Sichtkontakt</v>
      </c>
      <c r="H8" s="253">
        <f>COUNTIF(Einträge!F4:F1991, "Sichtkontakt")</f>
        <v>0</v>
      </c>
      <c r="I8" s="149"/>
      <c r="J8" s="149"/>
      <c r="K8" s="281"/>
      <c r="L8" s="281"/>
      <c r="M8" s="281"/>
      <c r="N8" s="281"/>
      <c r="O8" s="281"/>
      <c r="P8"/>
      <c r="S8" s="20"/>
      <c r="T8" s="20"/>
      <c r="U8" s="20"/>
      <c r="V8" s="20"/>
      <c r="W8" s="20"/>
      <c r="Y8" s="20"/>
      <c r="Z8" s="20"/>
      <c r="AA8" s="20"/>
    </row>
    <row r="9" spans="1:27" s="19" customFormat="1" ht="30" customHeight="1">
      <c r="A9" s="158"/>
      <c r="B9" s="159"/>
      <c r="C9" s="164"/>
      <c r="D9" s="165"/>
      <c r="E9" s="162" t="s">
        <v>37</v>
      </c>
      <c r="F9" s="251">
        <f>COUNTIF(Einträge!D4:D1991, "&gt;=36")</f>
        <v>0</v>
      </c>
      <c r="G9" s="163" t="str">
        <f>Auswertung!J4</f>
        <v>kein Kontakt</v>
      </c>
      <c r="H9" s="253">
        <f>COUNTIF(Einträge!F4:F1991, "kein Kontakt")</f>
        <v>0</v>
      </c>
      <c r="I9" s="149"/>
      <c r="J9" s="149"/>
      <c r="K9" s="281"/>
      <c r="L9" s="281"/>
      <c r="M9" s="281"/>
      <c r="N9" s="281"/>
      <c r="O9" s="281"/>
      <c r="P9"/>
      <c r="S9" s="20"/>
      <c r="T9" s="20"/>
      <c r="U9" s="20"/>
      <c r="V9" s="20"/>
      <c r="W9" s="20"/>
      <c r="Y9" s="20"/>
      <c r="Z9" s="20"/>
      <c r="AA9" s="20"/>
    </row>
    <row r="10" spans="1:27" s="19" customFormat="1" ht="30" customHeight="1" thickBot="1">
      <c r="A10" s="158"/>
      <c r="B10" s="159"/>
      <c r="C10" s="164"/>
      <c r="D10" s="165"/>
      <c r="E10" s="139"/>
      <c r="F10" s="166"/>
      <c r="G10" s="167"/>
      <c r="H10" s="254"/>
      <c r="I10" s="149"/>
      <c r="J10" s="149"/>
      <c r="K10" s="281"/>
      <c r="L10" s="281"/>
      <c r="M10" s="281"/>
      <c r="N10" s="281"/>
      <c r="O10" s="281"/>
      <c r="P10"/>
      <c r="Y10" s="20"/>
      <c r="Z10" s="20"/>
      <c r="AA10" s="20"/>
    </row>
    <row r="11" spans="1:27" s="19" customFormat="1" ht="30" customHeight="1" thickTop="1">
      <c r="A11" s="168"/>
      <c r="B11" s="159"/>
      <c r="C11" s="164"/>
      <c r="D11" s="165"/>
      <c r="E11" s="140"/>
      <c r="F11" s="166"/>
      <c r="G11" s="169" t="s">
        <v>38</v>
      </c>
      <c r="H11" s="255">
        <f>H9+H8+H7+H6</f>
        <v>0</v>
      </c>
      <c r="I11" s="149"/>
      <c r="J11" s="149"/>
      <c r="K11" s="170" t="s">
        <v>39</v>
      </c>
      <c r="L11" s="171" t="s">
        <v>39</v>
      </c>
      <c r="M11" s="172" t="s">
        <v>39</v>
      </c>
      <c r="N11" s="171" t="s">
        <v>39</v>
      </c>
      <c r="O11" s="173" t="s">
        <v>39</v>
      </c>
      <c r="P11"/>
    </row>
    <row r="12" spans="1:27" s="19" customFormat="1" ht="30" customHeight="1" thickBot="1">
      <c r="A12" s="174"/>
      <c r="B12" s="175"/>
      <c r="C12" s="176"/>
      <c r="D12" s="177"/>
      <c r="E12" s="178"/>
      <c r="F12" s="179"/>
      <c r="G12" s="180"/>
      <c r="H12" s="181"/>
      <c r="I12" s="149"/>
      <c r="J12" s="149"/>
      <c r="K12" s="182"/>
      <c r="L12" s="183"/>
      <c r="M12" s="183"/>
      <c r="N12" s="184"/>
      <c r="O12" s="173"/>
      <c r="P12"/>
    </row>
    <row r="13" spans="1:27" ht="27" customHeight="1" thickBot="1">
      <c r="A13" s="285" t="s">
        <v>40</v>
      </c>
      <c r="B13" s="286"/>
      <c r="C13" s="286"/>
      <c r="D13" s="287"/>
      <c r="E13" s="337" t="s">
        <v>41</v>
      </c>
      <c r="F13" s="338"/>
      <c r="G13" s="338"/>
      <c r="H13" s="339"/>
      <c r="I13" s="185" t="s">
        <v>32</v>
      </c>
      <c r="J13" s="149"/>
      <c r="K13" s="261">
        <f>COUNTIF(Einträge!N4:N2001, "Ja")</f>
        <v>0</v>
      </c>
      <c r="L13" s="262">
        <f>COUNTIF(Einträge!O4:O2001, "Ja")</f>
        <v>0</v>
      </c>
      <c r="M13" s="263">
        <f>COUNTIF(Einträge!P4:P2001, "Ja")</f>
        <v>0</v>
      </c>
      <c r="N13" s="262">
        <f>COUNTIF(Einträge!Q4:Q2001, "Ja")</f>
        <v>0</v>
      </c>
      <c r="O13" s="264">
        <f>COUNTIF(Einträge!R4:R2001, "Ja")</f>
        <v>0</v>
      </c>
    </row>
    <row r="14" spans="1:27" ht="44.25" customHeight="1">
      <c r="A14" s="315" t="s">
        <v>32</v>
      </c>
      <c r="B14" s="316"/>
      <c r="C14" s="316"/>
      <c r="D14" s="317"/>
      <c r="E14" s="303" t="s">
        <v>42</v>
      </c>
      <c r="F14" s="305">
        <f>Auswertung!R5</f>
        <v>0</v>
      </c>
      <c r="G14" s="307" t="s">
        <v>43</v>
      </c>
      <c r="H14" s="308"/>
      <c r="I14" s="256">
        <f>COUNTIF(Einträge!J4:J1991, "Auschließlich gestillt, nur an der Brust")</f>
        <v>0</v>
      </c>
      <c r="J14" s="149"/>
      <c r="K14" s="149"/>
      <c r="L14" s="149"/>
      <c r="M14" s="149"/>
      <c r="N14" s="149"/>
      <c r="O14" s="149"/>
    </row>
    <row r="15" spans="1:27" ht="51" customHeight="1">
      <c r="A15" s="329" t="str">
        <f>Auswertung!L4</f>
        <v>Kolostrum</v>
      </c>
      <c r="B15" s="330"/>
      <c r="C15" s="318">
        <f>COUNTIF(Einträge!H4:H1991, "Kolostrum")</f>
        <v>0</v>
      </c>
      <c r="D15" s="319"/>
      <c r="E15" s="322"/>
      <c r="F15" s="306"/>
      <c r="G15" s="309" t="s">
        <v>44</v>
      </c>
      <c r="H15" s="310"/>
      <c r="I15" s="257">
        <f>COUNTIF(Einträge!J4:J1991, "nur Muttermilch, an der Brust und gefüttert")</f>
        <v>0</v>
      </c>
      <c r="J15" s="149"/>
      <c r="K15" s="149"/>
      <c r="L15" s="149"/>
      <c r="M15" s="149"/>
      <c r="N15" s="149"/>
      <c r="O15" s="149"/>
    </row>
    <row r="16" spans="1:27" ht="68.25" customHeight="1">
      <c r="A16" s="329" t="str">
        <f>Auswertung!N4</f>
        <v>Frauenmilch</v>
      </c>
      <c r="B16" s="330"/>
      <c r="C16" s="323">
        <f>COUNTIF(Einträge!H4:H1991, "Frauenmilch")</f>
        <v>0</v>
      </c>
      <c r="D16" s="324"/>
      <c r="E16" s="303" t="s">
        <v>45</v>
      </c>
      <c r="F16" s="305">
        <f>Auswertung!X5</f>
        <v>0</v>
      </c>
      <c r="G16" s="309" t="s">
        <v>46</v>
      </c>
      <c r="H16" s="310"/>
      <c r="I16" s="258">
        <f>COUNTIF(Einträge!J4:J1991, "MuMi &amp; andere Nahrung aus medizinischen Gründen")</f>
        <v>0</v>
      </c>
      <c r="J16" s="149"/>
      <c r="K16" s="149"/>
      <c r="L16" s="149"/>
      <c r="M16" s="149"/>
      <c r="N16" s="149"/>
      <c r="O16" s="149"/>
    </row>
    <row r="17" spans="1:15" ht="52.5" customHeight="1" thickBot="1">
      <c r="A17" s="331" t="str">
        <f>Auswertung!P4</f>
        <v>Ersatznahrung</v>
      </c>
      <c r="B17" s="332"/>
      <c r="C17" s="325">
        <f>COUNTIF(Einträge!H4:H1991, "Ersatznahrung")</f>
        <v>0</v>
      </c>
      <c r="D17" s="326"/>
      <c r="E17" s="322"/>
      <c r="F17" s="306"/>
      <c r="G17" s="311" t="s">
        <v>47</v>
      </c>
      <c r="H17" s="312"/>
      <c r="I17" s="257">
        <f>COUNTIF(Einträge!J4:J1991, "MuMi &amp; andere Nahrung/Flüssigkeit aus aus anderen Gründen")</f>
        <v>0</v>
      </c>
      <c r="J17" s="149"/>
      <c r="K17" s="149"/>
      <c r="L17" s="149"/>
      <c r="M17" s="149"/>
      <c r="N17" s="149"/>
      <c r="O17" s="149"/>
    </row>
    <row r="18" spans="1:15" ht="51" customHeight="1" thickTop="1" thickBot="1">
      <c r="A18" s="333" t="s">
        <v>38</v>
      </c>
      <c r="B18" s="334"/>
      <c r="C18" s="327">
        <f>C17+C16+C15</f>
        <v>0</v>
      </c>
      <c r="D18" s="328"/>
      <c r="E18" s="303" t="s">
        <v>48</v>
      </c>
      <c r="F18" s="320">
        <f>Auswertung!AF5</f>
        <v>0</v>
      </c>
      <c r="G18" s="309" t="s">
        <v>49</v>
      </c>
      <c r="H18" s="310"/>
      <c r="I18" s="258">
        <f>COUNTIF(Einträge!J4:J1991, "abgestillt nach der Gabe von Kolostrum")</f>
        <v>0</v>
      </c>
      <c r="J18" s="149"/>
      <c r="K18" s="149"/>
      <c r="L18" s="149"/>
      <c r="M18" s="149"/>
      <c r="N18" s="149"/>
      <c r="O18" s="149"/>
    </row>
    <row r="19" spans="1:15" ht="48" customHeight="1">
      <c r="A19" s="149"/>
      <c r="B19" s="149"/>
      <c r="C19" s="149"/>
      <c r="D19" s="149"/>
      <c r="E19" s="304"/>
      <c r="F19" s="321"/>
      <c r="G19" s="335" t="s">
        <v>50</v>
      </c>
      <c r="H19" s="336"/>
      <c r="I19" s="259">
        <f>COUNTIF(Einträge!J4:J1991, "abgestillt ohne die Gabe von Kolostrum")</f>
        <v>0</v>
      </c>
      <c r="J19" s="149"/>
      <c r="K19" s="149"/>
      <c r="L19" s="149"/>
      <c r="M19" s="149"/>
      <c r="N19" s="149"/>
      <c r="O19" s="149"/>
    </row>
    <row r="20" spans="1:15" ht="29.45" customHeight="1">
      <c r="A20" s="24"/>
      <c r="B20" s="24"/>
      <c r="C20" s="24"/>
      <c r="D20" s="24"/>
      <c r="E20" s="186" t="s">
        <v>38</v>
      </c>
      <c r="F20" s="260">
        <f>F14+F16+F18</f>
        <v>0</v>
      </c>
      <c r="G20" s="138"/>
      <c r="H20" s="42"/>
      <c r="I20" s="41"/>
      <c r="J20" s="24"/>
      <c r="K20" s="24"/>
      <c r="L20" s="24"/>
      <c r="M20" s="24"/>
      <c r="N20" s="24"/>
      <c r="O20" s="24"/>
    </row>
  </sheetData>
  <sheetProtection algorithmName="SHA-512" hashValue="CI/p6w8bNEiVmsuTlCd7oYiIampklWVlPrJ4WCvlSXcssgqs1C+6EB9WubSDK9XH0TinTURjNMSjjb5zWUQQZw==" saltValue="NjOyog6ATsqlyjAhd2bEGg==" spinCount="100000" sheet="1" formatCells="0" formatColumns="0" formatRows="0" insertColumns="0" insertRows="0" insertHyperlinks="0" deleteColumns="0" deleteRows="0" sort="0" autoFilter="0" pivotTables="0"/>
  <protectedRanges>
    <protectedRange algorithmName="SHA-512" hashValue="TlwZgg/wIqqpLt3TPTdF00P7rtx92w/PX/+McMXLEQHPn4FKb8Cf2FKB6JO33tB++7Va6mHHTkg+exR5HmLAVg==" saltValue="eQwv2aMNlaylSo8FzP0Krw==" spinCount="100000" sqref="S4:W10" name="Zwischenrechnung Vollständigkeit"/>
  </protectedRanges>
  <mergeCells count="37">
    <mergeCell ref="A1:B1"/>
    <mergeCell ref="G1:H1"/>
    <mergeCell ref="A14:D14"/>
    <mergeCell ref="C15:D15"/>
    <mergeCell ref="F18:F19"/>
    <mergeCell ref="E14:E15"/>
    <mergeCell ref="E16:E17"/>
    <mergeCell ref="C16:D16"/>
    <mergeCell ref="C17:D17"/>
    <mergeCell ref="C18:D18"/>
    <mergeCell ref="A15:B15"/>
    <mergeCell ref="A16:B16"/>
    <mergeCell ref="A17:B17"/>
    <mergeCell ref="A18:B18"/>
    <mergeCell ref="G19:H19"/>
    <mergeCell ref="E13:H13"/>
    <mergeCell ref="E18:E19"/>
    <mergeCell ref="F14:F15"/>
    <mergeCell ref="F16:F17"/>
    <mergeCell ref="G14:H14"/>
    <mergeCell ref="G15:H15"/>
    <mergeCell ref="G16:H16"/>
    <mergeCell ref="G17:H17"/>
    <mergeCell ref="G18:H18"/>
    <mergeCell ref="N4:N10"/>
    <mergeCell ref="O4:O10"/>
    <mergeCell ref="K3:O3"/>
    <mergeCell ref="A13:D13"/>
    <mergeCell ref="G4:H4"/>
    <mergeCell ref="A4:D4"/>
    <mergeCell ref="B5:D5"/>
    <mergeCell ref="B6:D6"/>
    <mergeCell ref="K4:K10"/>
    <mergeCell ref="L4:L10"/>
    <mergeCell ref="M4:M10"/>
    <mergeCell ref="A3:E3"/>
    <mergeCell ref="G3:H3"/>
  </mergeCells>
  <pageMargins left="0.7" right="0.7" top="0.78740157499999996" bottom="0.78740157499999996" header="0.3" footer="0.3"/>
  <pageSetup paperSize="9"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2093"/>
  <sheetViews>
    <sheetView tabSelected="1" zoomScaleNormal="100" workbookViewId="0">
      <pane xSplit="3" ySplit="3" topLeftCell="D4" activePane="bottomRight" state="frozen"/>
      <selection pane="topRight" activeCell="K13" sqref="K13"/>
      <selection pane="bottomLeft" activeCell="K13" sqref="K13"/>
      <selection pane="bottomRight" activeCell="M1" sqref="M1"/>
    </sheetView>
  </sheetViews>
  <sheetFormatPr baseColWidth="10" defaultColWidth="11.42578125" defaultRowHeight="15.75"/>
  <cols>
    <col min="1" max="2" width="12.42578125" style="7" customWidth="1"/>
    <col min="3" max="4" width="19.5703125" style="7" customWidth="1"/>
    <col min="5" max="5" width="15.42578125" style="209" hidden="1" customWidth="1"/>
    <col min="6" max="6" width="17" style="7" customWidth="1"/>
    <col min="7" max="7" width="14.85546875" style="7" customWidth="1"/>
    <col min="8" max="8" width="15.42578125" style="7" customWidth="1"/>
    <col min="9" max="9" width="29.28515625" style="17" customWidth="1"/>
    <col min="10" max="10" width="20.85546875" style="7" customWidth="1"/>
    <col min="11" max="11" width="21.42578125" style="7" customWidth="1"/>
    <col min="12" max="12" width="19.42578125" style="7" customWidth="1"/>
    <col min="13" max="13" width="19.42578125" style="190" customWidth="1"/>
    <col min="14" max="14" width="11" style="9" customWidth="1"/>
    <col min="15" max="17" width="10.85546875" style="9" customWidth="1"/>
    <col min="18" max="19" width="10.85546875" style="7" customWidth="1"/>
    <col min="20" max="20" width="16.140625" style="240" customWidth="1"/>
    <col min="21" max="21" width="49.28515625" style="240" bestFit="1" customWidth="1"/>
    <col min="22" max="16384" width="11.42578125" style="7"/>
  </cols>
  <sheetData>
    <row r="1" spans="1:36" s="13" customFormat="1" ht="50.25" customHeight="1">
      <c r="A1" s="378" t="s">
        <v>31</v>
      </c>
      <c r="B1" s="378"/>
      <c r="C1" s="199" t="s">
        <v>51</v>
      </c>
      <c r="D1" s="19"/>
      <c r="E1" s="200"/>
      <c r="F1" s="372" t="s">
        <v>22</v>
      </c>
      <c r="G1" s="372"/>
      <c r="H1" s="374"/>
      <c r="I1" s="374"/>
      <c r="J1" s="144" t="s">
        <v>23</v>
      </c>
      <c r="K1" s="62"/>
      <c r="L1" s="144" t="s">
        <v>24</v>
      </c>
      <c r="M1" s="226">
        <v>46049</v>
      </c>
      <c r="N1" s="81" t="s">
        <v>25</v>
      </c>
      <c r="O1" s="81"/>
      <c r="T1" s="233"/>
      <c r="U1" s="233"/>
    </row>
    <row r="2" spans="1:36" s="13" customFormat="1" ht="26.25" customHeight="1" thickBot="1">
      <c r="A2" s="47"/>
      <c r="B2" s="47"/>
      <c r="C2" s="47"/>
      <c r="D2" s="201"/>
      <c r="E2" s="202"/>
      <c r="F2" s="373"/>
      <c r="G2" s="373"/>
      <c r="H2" s="203"/>
      <c r="I2" s="204"/>
      <c r="J2" s="204"/>
      <c r="K2" s="19"/>
      <c r="L2" s="203"/>
      <c r="M2" s="203"/>
      <c r="N2" s="375" t="s">
        <v>52</v>
      </c>
      <c r="O2" s="376"/>
      <c r="P2" s="376"/>
      <c r="Q2" s="376"/>
      <c r="R2" s="376"/>
      <c r="S2" s="376"/>
      <c r="T2" s="376"/>
      <c r="U2" s="377"/>
    </row>
    <row r="3" spans="1:36" s="14" customFormat="1" ht="78" customHeight="1">
      <c r="A3" s="195" t="s">
        <v>53</v>
      </c>
      <c r="B3" s="364" t="str">
        <f>Übersicht!A4</f>
        <v>Identcode (Initialen der Mutter &amp; TTMM der Entlassung)</v>
      </c>
      <c r="C3" s="364"/>
      <c r="D3" s="194" t="str">
        <f>Übersicht!E4</f>
        <v>Vollendete SSW bei Geburt</v>
      </c>
      <c r="E3" s="196"/>
      <c r="F3" s="364" t="s">
        <v>54</v>
      </c>
      <c r="G3" s="364"/>
      <c r="H3" s="364" t="str">
        <f>Übersicht!A13</f>
        <v>Erstnahrung</v>
      </c>
      <c r="I3" s="364"/>
      <c r="J3" s="369" t="str">
        <f>Übersicht!E13</f>
        <v>Ernährung bei Entlassung (letzte 48 Std.)</v>
      </c>
      <c r="K3" s="369"/>
      <c r="L3" s="370"/>
      <c r="M3" s="197" t="s">
        <v>55</v>
      </c>
      <c r="N3" s="64"/>
      <c r="O3" s="64"/>
      <c r="P3" s="64"/>
      <c r="Q3" s="64"/>
      <c r="R3" s="64"/>
      <c r="S3" s="248" t="s">
        <v>137</v>
      </c>
      <c r="T3" s="248" t="s">
        <v>138</v>
      </c>
      <c r="U3" s="249" t="s">
        <v>56</v>
      </c>
      <c r="V3" s="13"/>
      <c r="W3" s="13"/>
      <c r="X3" s="37"/>
      <c r="Y3" s="37"/>
      <c r="Z3" s="37"/>
      <c r="AA3" s="37"/>
      <c r="AB3" s="37"/>
      <c r="AC3" s="37"/>
      <c r="AD3" s="37"/>
      <c r="AE3" s="37"/>
      <c r="AF3" s="37"/>
      <c r="AG3" s="37"/>
      <c r="AH3" s="37"/>
      <c r="AI3" s="37"/>
      <c r="AJ3" s="37"/>
    </row>
    <row r="4" spans="1:36" ht="24" customHeight="1">
      <c r="A4" s="36"/>
      <c r="B4" s="353"/>
      <c r="C4" s="354"/>
      <c r="D4" s="137"/>
      <c r="E4" s="205">
        <f>IF(AND(Einträge!D4&gt;=29,Einträge!D4&lt;32),2,IF(AND(Einträge!D4&gt;=32,Einträge!D4&lt;=35),3,(IF(AND(Einträge!D4&lt;29,Einträge!D4&gt;0),1,IF(Einträge!D4="",0,4)))))</f>
        <v>0</v>
      </c>
      <c r="F4" s="365"/>
      <c r="G4" s="366"/>
      <c r="H4" s="371"/>
      <c r="I4" s="371"/>
      <c r="J4" s="340"/>
      <c r="K4" s="341"/>
      <c r="L4" s="342"/>
      <c r="M4" s="188"/>
      <c r="N4" s="35"/>
      <c r="O4" s="34"/>
      <c r="P4" s="34"/>
      <c r="Q4" s="35"/>
      <c r="R4" s="35"/>
      <c r="S4" s="227"/>
      <c r="T4" s="241"/>
      <c r="U4" s="234"/>
    </row>
    <row r="5" spans="1:36" ht="25.5" customHeight="1">
      <c r="A5" s="36"/>
      <c r="B5" s="358"/>
      <c r="C5" s="359"/>
      <c r="D5" s="137"/>
      <c r="E5" s="205">
        <f>IF(AND(Einträge!D5&gt;=29,Einträge!D5&lt;32),2,IF(AND(Einträge!D5&gt;=32,Einträge!D5&lt;=35),3,(IF(AND(Einträge!D5&lt;29,Einträge!D5&gt;0),1,IF(Einträge!D5="",0,4)))))</f>
        <v>0</v>
      </c>
      <c r="F5" s="365"/>
      <c r="G5" s="366"/>
      <c r="H5" s="349"/>
      <c r="I5" s="350"/>
      <c r="J5" s="340"/>
      <c r="K5" s="341"/>
      <c r="L5" s="342"/>
      <c r="M5" s="188"/>
      <c r="N5" s="31"/>
      <c r="O5" s="30"/>
      <c r="P5" s="30"/>
      <c r="Q5" s="31"/>
      <c r="R5" s="31"/>
      <c r="S5" s="228"/>
      <c r="T5" s="242"/>
      <c r="U5" s="235"/>
    </row>
    <row r="6" spans="1:36" ht="21.6" customHeight="1">
      <c r="A6" s="36"/>
      <c r="B6" s="353"/>
      <c r="C6" s="354"/>
      <c r="D6" s="137"/>
      <c r="E6" s="205">
        <f>IF(AND(Einträge!D6&gt;=29,Einträge!D6&lt;32),2,IF(AND(Einträge!D6&gt;=32,Einträge!D6&lt;=35),3,(IF(AND(Einträge!D6&lt;29,Einträge!D6&gt;0),1,IF(Einträge!D6="",0,4)))))</f>
        <v>0</v>
      </c>
      <c r="F6" s="365"/>
      <c r="G6" s="366"/>
      <c r="H6" s="349"/>
      <c r="I6" s="350"/>
      <c r="J6" s="340"/>
      <c r="K6" s="341"/>
      <c r="L6" s="342"/>
      <c r="M6" s="188"/>
      <c r="N6" s="35"/>
      <c r="O6" s="34"/>
      <c r="P6" s="34"/>
      <c r="Q6" s="35"/>
      <c r="R6" s="35"/>
      <c r="S6" s="227"/>
      <c r="T6" s="241"/>
      <c r="U6" s="234"/>
    </row>
    <row r="7" spans="1:36" ht="19.5" customHeight="1">
      <c r="A7" s="58"/>
      <c r="B7" s="355"/>
      <c r="C7" s="355"/>
      <c r="D7" s="212"/>
      <c r="E7" s="205">
        <f>IF(AND(Einträge!D7&gt;=29,Einträge!D7&lt;32),2,IF(AND(Einträge!D7&gt;=32,Einträge!D7&lt;=35),3,(IF(AND(Einträge!D7&lt;29,Einträge!D7&gt;0),1,IF(Einträge!D7="",0,4)))))</f>
        <v>0</v>
      </c>
      <c r="F7" s="351"/>
      <c r="G7" s="352"/>
      <c r="H7" s="351"/>
      <c r="I7" s="352"/>
      <c r="J7" s="343"/>
      <c r="K7" s="344"/>
      <c r="L7" s="344"/>
      <c r="M7" s="188"/>
      <c r="N7" s="31"/>
      <c r="O7" s="30"/>
      <c r="P7" s="30"/>
      <c r="Q7" s="31"/>
      <c r="R7" s="31"/>
      <c r="S7" s="228"/>
      <c r="T7" s="242"/>
      <c r="U7" s="235"/>
    </row>
    <row r="8" spans="1:36" ht="19.5" customHeight="1">
      <c r="A8" s="36"/>
      <c r="B8" s="353"/>
      <c r="C8" s="354"/>
      <c r="D8" s="137"/>
      <c r="E8" s="205">
        <f>IF(AND(Einträge!D8&gt;=29,Einträge!D8&lt;32),2,IF(AND(Einträge!D8&gt;=32,Einträge!D8&lt;=35),3,(IF(AND(Einträge!D8&lt;29,Einträge!D8&gt;0),1,IF(Einträge!D8="",0,4)))))</f>
        <v>0</v>
      </c>
      <c r="F8" s="349"/>
      <c r="G8" s="350"/>
      <c r="H8" s="349"/>
      <c r="I8" s="350"/>
      <c r="J8" s="340"/>
      <c r="K8" s="341"/>
      <c r="L8" s="341"/>
      <c r="M8" s="188"/>
      <c r="N8" s="33"/>
      <c r="O8" s="32"/>
      <c r="P8" s="32"/>
      <c r="Q8" s="33"/>
      <c r="R8" s="33"/>
      <c r="S8" s="229"/>
      <c r="T8" s="243"/>
      <c r="U8" s="236"/>
      <c r="X8" s="198"/>
    </row>
    <row r="9" spans="1:36" ht="19.5" customHeight="1">
      <c r="A9" s="58"/>
      <c r="B9" s="355"/>
      <c r="C9" s="355"/>
      <c r="D9" s="212"/>
      <c r="E9" s="205">
        <f>IF(AND(Einträge!D9&gt;=29,Einträge!D9&lt;32),2,IF(AND(Einträge!D9&gt;=32,Einträge!D9&lt;=35),3,(IF(AND(Einträge!D9&lt;29,Einträge!D9&gt;0),1,IF(Einträge!D9="",0,4)))))</f>
        <v>0</v>
      </c>
      <c r="F9" s="351"/>
      <c r="G9" s="352"/>
      <c r="H9" s="351"/>
      <c r="I9" s="352"/>
      <c r="J9" s="343"/>
      <c r="K9" s="344"/>
      <c r="L9" s="344"/>
      <c r="M9" s="188"/>
      <c r="N9" s="31"/>
      <c r="O9" s="30"/>
      <c r="P9" s="30"/>
      <c r="Q9" s="31"/>
      <c r="R9" s="31"/>
      <c r="S9" s="228"/>
      <c r="T9" s="242"/>
      <c r="U9" s="235"/>
      <c r="X9" s="198"/>
    </row>
    <row r="10" spans="1:36" ht="19.5" customHeight="1">
      <c r="A10" s="36"/>
      <c r="B10" s="367"/>
      <c r="C10" s="354"/>
      <c r="D10" s="137"/>
      <c r="E10" s="205">
        <f>IF(AND(Einträge!D10&gt;=29,Einträge!D10&lt;32),2,IF(AND(Einträge!D10&gt;=32,Einträge!D10&lt;=35),3,(IF(AND(Einträge!D10&lt;29,Einträge!D10&gt;0),1,IF(Einträge!D10="",0,4)))))</f>
        <v>0</v>
      </c>
      <c r="F10" s="349"/>
      <c r="G10" s="350"/>
      <c r="H10" s="349"/>
      <c r="I10" s="350"/>
      <c r="J10" s="340"/>
      <c r="K10" s="341"/>
      <c r="L10" s="341"/>
      <c r="M10" s="188"/>
      <c r="N10" s="35"/>
      <c r="O10" s="34"/>
      <c r="P10" s="34"/>
      <c r="Q10" s="35"/>
      <c r="R10" s="35"/>
      <c r="S10" s="227"/>
      <c r="T10" s="241"/>
      <c r="U10" s="234"/>
      <c r="X10" s="198"/>
    </row>
    <row r="11" spans="1:36" ht="19.5" customHeight="1">
      <c r="A11" s="58"/>
      <c r="B11" s="355"/>
      <c r="C11" s="355"/>
      <c r="D11" s="212"/>
      <c r="E11" s="205">
        <f>IF(AND(Einträge!D11&gt;=29,Einträge!D11&lt;32),2,IF(AND(Einträge!D11&gt;=32,Einträge!D11&lt;=35),3,(IF(AND(Einträge!D11&lt;29,Einträge!D11&gt;0),1,IF(Einträge!D11="",0,4)))))</f>
        <v>0</v>
      </c>
      <c r="F11" s="351"/>
      <c r="G11" s="352"/>
      <c r="H11" s="351"/>
      <c r="I11" s="352"/>
      <c r="J11" s="343"/>
      <c r="K11" s="344"/>
      <c r="L11" s="344"/>
      <c r="M11" s="188"/>
      <c r="N11" s="31"/>
      <c r="O11" s="30"/>
      <c r="P11" s="30"/>
      <c r="Q11" s="31"/>
      <c r="R11" s="31"/>
      <c r="S11" s="228"/>
      <c r="T11" s="242"/>
      <c r="U11" s="235"/>
      <c r="X11" s="198"/>
    </row>
    <row r="12" spans="1:36" ht="19.5" customHeight="1">
      <c r="A12" s="36"/>
      <c r="B12" s="353"/>
      <c r="C12" s="354"/>
      <c r="D12" s="137"/>
      <c r="E12" s="205">
        <f>IF(AND(Einträge!D12&gt;=29,Einträge!D12&lt;32),2,IF(AND(Einträge!D12&gt;=32,Einträge!D12&lt;=35),3,(IF(AND(Einträge!D12&lt;29,Einträge!D12&gt;0),1,IF(Einträge!D12="",0,4)))))</f>
        <v>0</v>
      </c>
      <c r="F12" s="349"/>
      <c r="G12" s="350"/>
      <c r="H12" s="349"/>
      <c r="I12" s="350"/>
      <c r="J12" s="340"/>
      <c r="K12" s="341"/>
      <c r="L12" s="341"/>
      <c r="M12" s="188"/>
      <c r="N12" s="35"/>
      <c r="O12" s="34"/>
      <c r="P12" s="34"/>
      <c r="Q12" s="35"/>
      <c r="R12" s="35"/>
      <c r="S12" s="227"/>
      <c r="T12" s="241"/>
      <c r="U12" s="234"/>
    </row>
    <row r="13" spans="1:36" ht="19.5" customHeight="1">
      <c r="A13" s="58"/>
      <c r="B13" s="355"/>
      <c r="C13" s="355"/>
      <c r="D13" s="212"/>
      <c r="E13" s="205">
        <f>IF(AND(Einträge!D13&gt;=29,Einträge!D13&lt;32),2,IF(AND(Einträge!D13&gt;=32,Einträge!D13&lt;=35),3,(IF(AND(Einträge!D13&lt;29,Einträge!D13&gt;0),1,IF(Einträge!D13="",0,4)))))</f>
        <v>0</v>
      </c>
      <c r="F13" s="351"/>
      <c r="G13" s="352"/>
      <c r="H13" s="351"/>
      <c r="I13" s="352"/>
      <c r="J13" s="343"/>
      <c r="K13" s="344"/>
      <c r="L13" s="344"/>
      <c r="M13" s="188"/>
      <c r="N13" s="31"/>
      <c r="O13" s="30"/>
      <c r="P13" s="30"/>
      <c r="Q13" s="31"/>
      <c r="R13" s="31"/>
      <c r="S13" s="228"/>
      <c r="T13" s="242"/>
      <c r="U13" s="235"/>
    </row>
    <row r="14" spans="1:36" ht="19.5" customHeight="1">
      <c r="A14" s="36"/>
      <c r="B14" s="353"/>
      <c r="C14" s="354"/>
      <c r="D14" s="137"/>
      <c r="E14" s="205">
        <f>IF(AND(Einträge!D14&gt;=29,Einträge!D14&lt;32),2,IF(AND(Einträge!D14&gt;=32,Einträge!D14&lt;=35),3,(IF(AND(Einträge!D14&lt;29,Einträge!D14&gt;0),1,IF(Einträge!D14="",0,4)))))</f>
        <v>0</v>
      </c>
      <c r="F14" s="349"/>
      <c r="G14" s="350"/>
      <c r="H14" s="349"/>
      <c r="I14" s="350"/>
      <c r="J14" s="340"/>
      <c r="K14" s="341"/>
      <c r="L14" s="341"/>
      <c r="M14" s="188"/>
      <c r="N14" s="35"/>
      <c r="O14" s="34"/>
      <c r="P14" s="34"/>
      <c r="Q14" s="35"/>
      <c r="R14" s="35"/>
      <c r="S14" s="227"/>
      <c r="T14" s="241"/>
      <c r="U14" s="234"/>
    </row>
    <row r="15" spans="1:36" ht="19.5" customHeight="1">
      <c r="A15" s="58"/>
      <c r="B15" s="355"/>
      <c r="C15" s="355"/>
      <c r="D15" s="212"/>
      <c r="E15" s="205">
        <f>IF(AND(Einträge!D15&gt;=29,Einträge!D15&lt;32),2,IF(AND(Einträge!D15&gt;=32,Einträge!D15&lt;=35),3,(IF(AND(Einträge!D15&lt;29,Einträge!D15&gt;0),1,IF(Einträge!D15="",0,4)))))</f>
        <v>0</v>
      </c>
      <c r="F15" s="351"/>
      <c r="G15" s="352"/>
      <c r="H15" s="351"/>
      <c r="I15" s="352"/>
      <c r="J15" s="343"/>
      <c r="K15" s="344"/>
      <c r="L15" s="344"/>
      <c r="M15" s="188"/>
      <c r="N15" s="31"/>
      <c r="O15" s="30"/>
      <c r="P15" s="30"/>
      <c r="Q15" s="31"/>
      <c r="R15" s="31"/>
      <c r="S15" s="228"/>
      <c r="T15" s="242"/>
      <c r="U15" s="235"/>
    </row>
    <row r="16" spans="1:36" ht="19.5" customHeight="1">
      <c r="A16" s="36"/>
      <c r="B16" s="353"/>
      <c r="C16" s="354"/>
      <c r="D16" s="137"/>
      <c r="E16" s="205">
        <f>IF(AND(Einträge!D16&gt;=29,Einträge!D16&lt;32),2,IF(AND(Einträge!D16&gt;=32,Einträge!D16&lt;=35),3,(IF(AND(Einträge!D16&lt;29,Einträge!D16&gt;0),1,IF(Einträge!D16="",0,4)))))</f>
        <v>0</v>
      </c>
      <c r="F16" s="349"/>
      <c r="G16" s="350"/>
      <c r="H16" s="349"/>
      <c r="I16" s="350"/>
      <c r="J16" s="340"/>
      <c r="K16" s="341"/>
      <c r="L16" s="341"/>
      <c r="M16" s="188"/>
      <c r="N16" s="35"/>
      <c r="O16" s="34"/>
      <c r="P16" s="34"/>
      <c r="Q16" s="35"/>
      <c r="R16" s="35"/>
      <c r="S16" s="227"/>
      <c r="T16" s="241"/>
      <c r="U16" s="234"/>
    </row>
    <row r="17" spans="1:21" ht="19.5" customHeight="1">
      <c r="A17" s="58"/>
      <c r="B17" s="355"/>
      <c r="C17" s="355"/>
      <c r="D17" s="212"/>
      <c r="E17" s="205">
        <f>IF(AND(Einträge!D17&gt;=29,Einträge!D17&lt;32),2,IF(AND(Einträge!D17&gt;=32,Einträge!D17&lt;=35),3,(IF(AND(Einträge!D17&lt;29,Einträge!D17&gt;0),1,IF(Einträge!D17="",0,4)))))</f>
        <v>0</v>
      </c>
      <c r="F17" s="351"/>
      <c r="G17" s="352"/>
      <c r="H17" s="351"/>
      <c r="I17" s="352"/>
      <c r="J17" s="343"/>
      <c r="K17" s="344"/>
      <c r="L17" s="344"/>
      <c r="M17" s="188"/>
      <c r="N17" s="31"/>
      <c r="O17" s="30"/>
      <c r="P17" s="30"/>
      <c r="Q17" s="31"/>
      <c r="R17" s="31"/>
      <c r="S17" s="228"/>
      <c r="T17" s="242"/>
      <c r="U17" s="235"/>
    </row>
    <row r="18" spans="1:21" ht="19.5" customHeight="1">
      <c r="A18" s="36"/>
      <c r="B18" s="353"/>
      <c r="C18" s="354"/>
      <c r="D18" s="137"/>
      <c r="E18" s="205">
        <f>IF(AND(Einträge!D18&gt;=29,Einträge!D18&lt;32),2,IF(AND(Einträge!D18&gt;=32,Einträge!D18&lt;=35),3,(IF(AND(Einträge!D18&lt;29,Einträge!D18&gt;0),1,IF(Einträge!D18="",0,4)))))</f>
        <v>0</v>
      </c>
      <c r="F18" s="349"/>
      <c r="G18" s="350"/>
      <c r="H18" s="349"/>
      <c r="I18" s="350"/>
      <c r="J18" s="340"/>
      <c r="K18" s="341"/>
      <c r="L18" s="341"/>
      <c r="M18" s="188"/>
      <c r="N18" s="35"/>
      <c r="O18" s="34"/>
      <c r="P18" s="34"/>
      <c r="Q18" s="35"/>
      <c r="R18" s="35"/>
      <c r="S18" s="227"/>
      <c r="T18" s="241"/>
      <c r="U18" s="234"/>
    </row>
    <row r="19" spans="1:21" ht="19.5" customHeight="1">
      <c r="A19" s="58"/>
      <c r="B19" s="355"/>
      <c r="C19" s="355"/>
      <c r="D19" s="212"/>
      <c r="E19" s="205">
        <f>IF(AND(Einträge!D19&gt;=29,Einträge!D19&lt;32),2,IF(AND(Einträge!D19&gt;=32,Einträge!D19&lt;=35),3,(IF(AND(Einträge!D19&lt;29,Einträge!D19&gt;0),1,IF(Einträge!D19="",0,4)))))</f>
        <v>0</v>
      </c>
      <c r="F19" s="351"/>
      <c r="G19" s="352"/>
      <c r="H19" s="351"/>
      <c r="I19" s="352"/>
      <c r="J19" s="343"/>
      <c r="K19" s="344"/>
      <c r="L19" s="344"/>
      <c r="M19" s="188"/>
      <c r="N19" s="31"/>
      <c r="O19" s="30"/>
      <c r="P19" s="30"/>
      <c r="Q19" s="31"/>
      <c r="R19" s="31"/>
      <c r="S19" s="228"/>
      <c r="T19" s="242"/>
      <c r="U19" s="235"/>
    </row>
    <row r="20" spans="1:21" ht="19.5" customHeight="1">
      <c r="A20" s="36"/>
      <c r="B20" s="353"/>
      <c r="C20" s="354"/>
      <c r="D20" s="137"/>
      <c r="E20" s="205">
        <f>IF(AND(Einträge!D20&gt;=29,Einträge!D20&lt;32),2,IF(AND(Einträge!D20&gt;=32,Einträge!D20&lt;=35),3,(IF(AND(Einträge!D20&lt;29,Einträge!D20&gt;0),1,IF(Einträge!D20="",0,4)))))</f>
        <v>0</v>
      </c>
      <c r="F20" s="349"/>
      <c r="G20" s="350"/>
      <c r="H20" s="349"/>
      <c r="I20" s="350"/>
      <c r="J20" s="340"/>
      <c r="K20" s="341"/>
      <c r="L20" s="341"/>
      <c r="M20" s="188"/>
      <c r="N20" s="35"/>
      <c r="O20" s="34"/>
      <c r="P20" s="34"/>
      <c r="Q20" s="35"/>
      <c r="R20" s="35"/>
      <c r="S20" s="227"/>
      <c r="T20" s="241"/>
      <c r="U20" s="234"/>
    </row>
    <row r="21" spans="1:21" ht="19.5" customHeight="1">
      <c r="A21" s="58"/>
      <c r="B21" s="355"/>
      <c r="C21" s="355"/>
      <c r="D21" s="212"/>
      <c r="E21" s="205">
        <f>IF(AND(Einträge!D21&gt;=29,Einträge!D21&lt;32),2,IF(AND(Einträge!D21&gt;=32,Einträge!D21&lt;=35),3,(IF(AND(Einträge!D21&lt;29,Einträge!D21&gt;0),1,IF(Einträge!D21="",0,4)))))</f>
        <v>0</v>
      </c>
      <c r="F21" s="351"/>
      <c r="G21" s="352"/>
      <c r="H21" s="351"/>
      <c r="I21" s="352"/>
      <c r="J21" s="343"/>
      <c r="K21" s="344"/>
      <c r="L21" s="344"/>
      <c r="M21" s="188"/>
      <c r="N21" s="218"/>
      <c r="O21" s="30"/>
      <c r="P21" s="30"/>
      <c r="Q21" s="31"/>
      <c r="R21" s="31"/>
      <c r="S21" s="228"/>
      <c r="T21" s="242"/>
      <c r="U21" s="235"/>
    </row>
    <row r="22" spans="1:21" ht="19.5" customHeight="1">
      <c r="A22" s="36"/>
      <c r="B22" s="353"/>
      <c r="C22" s="354"/>
      <c r="D22" s="137"/>
      <c r="E22" s="205">
        <f>IF(AND(Einträge!D22&gt;=29,Einträge!D22&lt;32),2,IF(AND(Einträge!D22&gt;=32,Einträge!D22&lt;=35),3,(IF(AND(Einträge!D22&lt;29,Einträge!D22&gt;0),1,IF(Einträge!D22="",0,4)))))</f>
        <v>0</v>
      </c>
      <c r="F22" s="349"/>
      <c r="G22" s="350"/>
      <c r="H22" s="349"/>
      <c r="I22" s="350"/>
      <c r="J22" s="340"/>
      <c r="K22" s="341"/>
      <c r="L22" s="341"/>
      <c r="M22" s="188"/>
      <c r="N22" s="35"/>
      <c r="O22" s="34"/>
      <c r="P22" s="34"/>
      <c r="Q22" s="35"/>
      <c r="R22" s="35"/>
      <c r="S22" s="227"/>
      <c r="T22" s="241"/>
      <c r="U22" s="234"/>
    </row>
    <row r="23" spans="1:21" ht="19.5" customHeight="1">
      <c r="A23" s="58"/>
      <c r="B23" s="355"/>
      <c r="C23" s="355"/>
      <c r="D23" s="212"/>
      <c r="E23" s="205">
        <f>IF(AND(Einträge!D23&gt;=29,Einträge!D23&lt;32),2,IF(AND(Einträge!D23&gt;=32,Einträge!D23&lt;=35),3,(IF(AND(Einträge!D23&lt;29,Einträge!D23&gt;0),1,IF(Einträge!D23="",0,4)))))</f>
        <v>0</v>
      </c>
      <c r="F23" s="351"/>
      <c r="G23" s="352"/>
      <c r="H23" s="351"/>
      <c r="I23" s="352"/>
      <c r="J23" s="343"/>
      <c r="K23" s="344"/>
      <c r="L23" s="344"/>
      <c r="M23" s="188"/>
      <c r="N23" s="31"/>
      <c r="O23" s="30"/>
      <c r="P23" s="30"/>
      <c r="Q23" s="31"/>
      <c r="R23" s="31"/>
      <c r="S23" s="228"/>
      <c r="T23" s="242"/>
      <c r="U23" s="235"/>
    </row>
    <row r="24" spans="1:21" ht="19.5" customHeight="1">
      <c r="A24" s="36"/>
      <c r="B24" s="353"/>
      <c r="C24" s="354"/>
      <c r="D24" s="137"/>
      <c r="E24" s="205">
        <f>IF(AND(Einträge!D24&gt;=29,Einträge!D24&lt;32),2,IF(AND(Einträge!D24&gt;=32,Einträge!D24&lt;=35),3,(IF(AND(Einträge!D24&lt;29,Einträge!D24&gt;0),1,IF(Einträge!D24="",0,4)))))</f>
        <v>0</v>
      </c>
      <c r="F24" s="349"/>
      <c r="G24" s="350"/>
      <c r="H24" s="349"/>
      <c r="I24" s="350"/>
      <c r="J24" s="340"/>
      <c r="K24" s="341"/>
      <c r="L24" s="341"/>
      <c r="M24" s="188"/>
      <c r="N24" s="35"/>
      <c r="O24" s="34"/>
      <c r="P24" s="34"/>
      <c r="Q24" s="35"/>
      <c r="R24" s="35"/>
      <c r="S24" s="227"/>
      <c r="T24" s="241"/>
      <c r="U24" s="234"/>
    </row>
    <row r="25" spans="1:21" ht="19.5" customHeight="1">
      <c r="A25" s="58"/>
      <c r="B25" s="355"/>
      <c r="C25" s="355"/>
      <c r="D25" s="212"/>
      <c r="E25" s="205">
        <f>IF(AND(Einträge!D25&gt;=29,Einträge!D25&lt;32),2,IF(AND(Einträge!D25&gt;=32,Einträge!D25&lt;=35),3,(IF(AND(Einträge!D25&lt;29,Einträge!D25&gt;0),1,IF(Einträge!D25="",0,4)))))</f>
        <v>0</v>
      </c>
      <c r="F25" s="351"/>
      <c r="G25" s="352"/>
      <c r="H25" s="351"/>
      <c r="I25" s="352"/>
      <c r="J25" s="343"/>
      <c r="K25" s="344"/>
      <c r="L25" s="344"/>
      <c r="M25" s="188"/>
      <c r="N25" s="31"/>
      <c r="O25" s="30"/>
      <c r="P25" s="30"/>
      <c r="Q25" s="31"/>
      <c r="R25" s="31"/>
      <c r="S25" s="228"/>
      <c r="T25" s="242"/>
      <c r="U25" s="235"/>
    </row>
    <row r="26" spans="1:21" ht="19.5" customHeight="1">
      <c r="A26" s="36"/>
      <c r="B26" s="353"/>
      <c r="C26" s="354"/>
      <c r="D26" s="137"/>
      <c r="E26" s="205">
        <f>IF(AND(Einträge!D26&gt;=29,Einträge!D26&lt;32),2,IF(AND(Einträge!D26&gt;=32,Einträge!D26&lt;=35),3,(IF(AND(Einträge!D26&lt;29,Einträge!D26&gt;0),1,IF(Einträge!D26="",0,4)))))</f>
        <v>0</v>
      </c>
      <c r="F26" s="349"/>
      <c r="G26" s="350"/>
      <c r="H26" s="349"/>
      <c r="I26" s="350"/>
      <c r="J26" s="340"/>
      <c r="K26" s="341"/>
      <c r="L26" s="341"/>
      <c r="M26" s="188"/>
      <c r="N26" s="53"/>
      <c r="O26" s="54"/>
      <c r="P26" s="54"/>
      <c r="Q26" s="53"/>
      <c r="R26" s="53"/>
      <c r="S26" s="230"/>
      <c r="T26" s="244"/>
      <c r="U26" s="237"/>
    </row>
    <row r="27" spans="1:21" ht="19.5" customHeight="1">
      <c r="A27" s="58"/>
      <c r="B27" s="355"/>
      <c r="C27" s="355"/>
      <c r="D27" s="212"/>
      <c r="E27" s="205">
        <f>IF(AND(Einträge!D27&gt;=29,Einträge!D27&lt;32),2,IF(AND(Einträge!D27&gt;=32,Einträge!D27&lt;=35),3,(IF(AND(Einträge!D27&lt;29,Einträge!D27&gt;0),1,IF(Einträge!D27="",0,4)))))</f>
        <v>0</v>
      </c>
      <c r="F27" s="351"/>
      <c r="G27" s="352"/>
      <c r="H27" s="351"/>
      <c r="I27" s="352"/>
      <c r="J27" s="343"/>
      <c r="K27" s="344"/>
      <c r="L27" s="344"/>
      <c r="M27" s="188"/>
      <c r="N27" s="31"/>
      <c r="O27" s="30"/>
      <c r="P27" s="30"/>
      <c r="Q27" s="31"/>
      <c r="R27" s="31"/>
      <c r="S27" s="228"/>
      <c r="T27" s="242"/>
      <c r="U27" s="235"/>
    </row>
    <row r="28" spans="1:21" ht="19.5" customHeight="1">
      <c r="A28" s="36"/>
      <c r="B28" s="353"/>
      <c r="C28" s="354"/>
      <c r="D28" s="137"/>
      <c r="E28" s="205">
        <f>IF(AND(Einträge!D28&gt;=29,Einträge!D28&lt;32),2,IF(AND(Einträge!D28&gt;=32,Einträge!D28&lt;=35),3,(IF(AND(Einträge!D28&lt;29,Einträge!D28&gt;0),1,IF(Einträge!D28="",0,4)))))</f>
        <v>0</v>
      </c>
      <c r="F28" s="349"/>
      <c r="G28" s="350"/>
      <c r="H28" s="349"/>
      <c r="I28" s="350"/>
      <c r="J28" s="340"/>
      <c r="K28" s="341"/>
      <c r="L28" s="341"/>
      <c r="M28" s="188"/>
      <c r="N28" s="33"/>
      <c r="O28" s="32"/>
      <c r="P28" s="32"/>
      <c r="Q28" s="33"/>
      <c r="R28" s="33"/>
      <c r="S28" s="229"/>
      <c r="T28" s="243"/>
      <c r="U28" s="236"/>
    </row>
    <row r="29" spans="1:21" ht="19.5" customHeight="1">
      <c r="A29" s="58"/>
      <c r="B29" s="355"/>
      <c r="C29" s="355"/>
      <c r="D29" s="212"/>
      <c r="E29" s="205">
        <f>IF(AND(Einträge!D29&gt;=29,Einträge!D29&lt;32),2,IF(AND(Einträge!D29&gt;=32,Einträge!D29&lt;=35),3,(IF(AND(Einträge!D29&lt;29,Einträge!D29&gt;0),1,IF(Einträge!D29="",0,4)))))</f>
        <v>0</v>
      </c>
      <c r="F29" s="351"/>
      <c r="G29" s="352"/>
      <c r="H29" s="351"/>
      <c r="I29" s="352"/>
      <c r="J29" s="343"/>
      <c r="K29" s="344"/>
      <c r="L29" s="344"/>
      <c r="M29" s="188"/>
      <c r="N29" s="31"/>
      <c r="O29" s="30"/>
      <c r="P29" s="30"/>
      <c r="Q29" s="31"/>
      <c r="R29" s="31"/>
      <c r="S29" s="228"/>
      <c r="T29" s="242"/>
      <c r="U29" s="235"/>
    </row>
    <row r="30" spans="1:21" ht="19.5" customHeight="1">
      <c r="A30" s="58"/>
      <c r="B30" s="353"/>
      <c r="C30" s="354"/>
      <c r="D30" s="137"/>
      <c r="E30" s="205">
        <f>IF(AND(Einträge!D30&gt;=29,Einträge!D30&lt;32),2,IF(AND(Einträge!D30&gt;=32,Einträge!D30&lt;=35),3,(IF(AND(Einträge!D30&lt;29,Einträge!D30&gt;0),1,IF(Einträge!D30="",0,4)))))</f>
        <v>0</v>
      </c>
      <c r="F30" s="349"/>
      <c r="G30" s="350"/>
      <c r="H30" s="349"/>
      <c r="I30" s="350"/>
      <c r="J30" s="340"/>
      <c r="K30" s="341"/>
      <c r="L30" s="341"/>
      <c r="M30" s="188"/>
      <c r="N30" s="35"/>
      <c r="O30" s="34"/>
      <c r="P30" s="34"/>
      <c r="Q30" s="35"/>
      <c r="R30" s="35"/>
      <c r="S30" s="227"/>
      <c r="T30" s="241"/>
      <c r="U30" s="234"/>
    </row>
    <row r="31" spans="1:21" ht="19.5" customHeight="1">
      <c r="A31" s="36"/>
      <c r="B31" s="353"/>
      <c r="C31" s="354"/>
      <c r="D31" s="137"/>
      <c r="E31" s="205">
        <f>IF(AND(Einträge!D31&gt;=29,Einträge!D31&lt;32),2,IF(AND(Einträge!D31&gt;=32,Einträge!D31&lt;=35),3,(IF(AND(Einträge!D31&lt;29,Einträge!D31&gt;0),1,IF(Einträge!D31="",0,4)))))</f>
        <v>0</v>
      </c>
      <c r="F31" s="349"/>
      <c r="G31" s="350"/>
      <c r="H31" s="349"/>
      <c r="I31" s="350"/>
      <c r="J31" s="340"/>
      <c r="K31" s="341"/>
      <c r="L31" s="341"/>
      <c r="M31" s="188"/>
      <c r="N31" s="35"/>
      <c r="O31" s="34"/>
      <c r="P31" s="34"/>
      <c r="Q31" s="35"/>
      <c r="R31" s="35"/>
      <c r="S31" s="227"/>
      <c r="T31" s="241"/>
      <c r="U31" s="234"/>
    </row>
    <row r="32" spans="1:21" ht="19.5" customHeight="1">
      <c r="A32" s="58"/>
      <c r="B32" s="355"/>
      <c r="C32" s="355"/>
      <c r="D32" s="212"/>
      <c r="E32" s="205">
        <f>IF(AND(Einträge!D32&gt;=29,Einträge!D32&lt;32),2,IF(AND(Einträge!D32&gt;=32,Einträge!D32&lt;=35),3,(IF(AND(Einträge!D32&lt;29,Einträge!D32&gt;0),1,IF(Einträge!D32="",0,4)))))</f>
        <v>0</v>
      </c>
      <c r="F32" s="351"/>
      <c r="G32" s="352"/>
      <c r="H32" s="351"/>
      <c r="I32" s="352"/>
      <c r="J32" s="343"/>
      <c r="K32" s="344"/>
      <c r="L32" s="344"/>
      <c r="M32" s="188"/>
      <c r="N32" s="31"/>
      <c r="O32" s="30"/>
      <c r="P32" s="30"/>
      <c r="Q32" s="31"/>
      <c r="R32" s="31"/>
      <c r="S32" s="228"/>
      <c r="T32" s="242"/>
      <c r="U32" s="235"/>
    </row>
    <row r="33" spans="1:21" ht="19.5" customHeight="1">
      <c r="A33" s="36"/>
      <c r="B33" s="353"/>
      <c r="C33" s="354"/>
      <c r="D33" s="137"/>
      <c r="E33" s="205">
        <f>IF(AND(Einträge!D33&gt;=29,Einträge!D33&lt;32),2,IF(AND(Einträge!D33&gt;=32,Einträge!D33&lt;=35),3,(IF(AND(Einträge!D33&lt;29,Einträge!D33&gt;0),1,IF(Einträge!D33="",0,4)))))</f>
        <v>0</v>
      </c>
      <c r="F33" s="349"/>
      <c r="G33" s="350"/>
      <c r="H33" s="349"/>
      <c r="I33" s="350"/>
      <c r="J33" s="340"/>
      <c r="K33" s="341"/>
      <c r="L33" s="341"/>
      <c r="M33" s="188"/>
      <c r="N33" s="35"/>
      <c r="O33" s="34"/>
      <c r="P33" s="34"/>
      <c r="Q33" s="35"/>
      <c r="R33" s="35"/>
      <c r="S33" s="227"/>
      <c r="T33" s="241"/>
      <c r="U33" s="234"/>
    </row>
    <row r="34" spans="1:21" ht="19.5" customHeight="1">
      <c r="A34" s="58"/>
      <c r="B34" s="355"/>
      <c r="C34" s="355"/>
      <c r="D34" s="212"/>
      <c r="E34" s="205">
        <f>IF(AND(Einträge!D34&gt;=29,Einträge!D34&lt;32),2,IF(AND(Einträge!D34&gt;=32,Einträge!D34&lt;=35),3,(IF(AND(Einträge!D34&lt;29,Einträge!D34&gt;0),1,IF(Einträge!D34="",0,4)))))</f>
        <v>0</v>
      </c>
      <c r="F34" s="351"/>
      <c r="G34" s="352"/>
      <c r="H34" s="351"/>
      <c r="I34" s="352"/>
      <c r="J34" s="343"/>
      <c r="K34" s="344"/>
      <c r="L34" s="344"/>
      <c r="M34" s="188"/>
      <c r="N34" s="31"/>
      <c r="O34" s="30"/>
      <c r="P34" s="30"/>
      <c r="Q34" s="31"/>
      <c r="R34" s="31"/>
      <c r="S34" s="228"/>
      <c r="T34" s="242"/>
      <c r="U34" s="235"/>
    </row>
    <row r="35" spans="1:21" ht="19.5" customHeight="1">
      <c r="A35" s="36"/>
      <c r="B35" s="353"/>
      <c r="C35" s="354"/>
      <c r="D35" s="137"/>
      <c r="E35" s="205">
        <f>IF(AND(Einträge!D35&gt;=29,Einträge!D35&lt;32),2,IF(AND(Einträge!D35&gt;=32,Einträge!D35&lt;=35),3,(IF(AND(Einträge!D35&lt;29,Einträge!D35&gt;0),1,IF(Einträge!D35="",0,4)))))</f>
        <v>0</v>
      </c>
      <c r="F35" s="349"/>
      <c r="G35" s="350"/>
      <c r="H35" s="349"/>
      <c r="I35" s="350"/>
      <c r="J35" s="340"/>
      <c r="K35" s="341"/>
      <c r="L35" s="341"/>
      <c r="M35" s="188"/>
      <c r="N35" s="35"/>
      <c r="O35" s="34"/>
      <c r="P35" s="34"/>
      <c r="Q35" s="35"/>
      <c r="R35" s="35"/>
      <c r="S35" s="227"/>
      <c r="T35" s="241"/>
      <c r="U35" s="234"/>
    </row>
    <row r="36" spans="1:21" ht="19.5" customHeight="1">
      <c r="A36" s="58"/>
      <c r="B36" s="355"/>
      <c r="C36" s="355"/>
      <c r="D36" s="212"/>
      <c r="E36" s="205">
        <f>IF(AND(Einträge!D36&gt;=29,Einträge!D36&lt;32),2,IF(AND(Einträge!D36&gt;=32,Einträge!D36&lt;=35),3,(IF(AND(Einträge!D36&lt;29,Einträge!D36&gt;0),1,IF(Einträge!D36="",0,4)))))</f>
        <v>0</v>
      </c>
      <c r="F36" s="351"/>
      <c r="G36" s="352"/>
      <c r="H36" s="351"/>
      <c r="I36" s="352"/>
      <c r="J36" s="343"/>
      <c r="K36" s="344"/>
      <c r="L36" s="344"/>
      <c r="M36" s="188"/>
      <c r="N36" s="31"/>
      <c r="O36" s="30"/>
      <c r="P36" s="30"/>
      <c r="Q36" s="31"/>
      <c r="R36" s="31"/>
      <c r="S36" s="228"/>
      <c r="T36" s="242"/>
      <c r="U36" s="235"/>
    </row>
    <row r="37" spans="1:21" ht="19.5" customHeight="1">
      <c r="A37" s="36"/>
      <c r="B37" s="353"/>
      <c r="C37" s="354"/>
      <c r="D37" s="137"/>
      <c r="E37" s="205">
        <f>IF(AND(Einträge!D37&gt;=29,Einträge!D37&lt;32),2,IF(AND(Einträge!D37&gt;=32,Einträge!D37&lt;=35),3,(IF(AND(Einträge!D37&lt;29,Einträge!D37&gt;0),1,IF(Einträge!D37="",0,4)))))</f>
        <v>0</v>
      </c>
      <c r="F37" s="349"/>
      <c r="G37" s="350"/>
      <c r="H37" s="349"/>
      <c r="I37" s="350"/>
      <c r="J37" s="340"/>
      <c r="K37" s="341"/>
      <c r="L37" s="341"/>
      <c r="M37" s="188"/>
      <c r="N37" s="35"/>
      <c r="O37" s="34"/>
      <c r="P37" s="34"/>
      <c r="Q37" s="35"/>
      <c r="R37" s="35"/>
      <c r="S37" s="227"/>
      <c r="T37" s="241"/>
      <c r="U37" s="234"/>
    </row>
    <row r="38" spans="1:21" ht="19.5" customHeight="1">
      <c r="A38" s="58"/>
      <c r="B38" s="355"/>
      <c r="C38" s="355"/>
      <c r="D38" s="212"/>
      <c r="E38" s="205">
        <f>IF(AND(Einträge!D38&gt;=29,Einträge!D38&lt;32),2,IF(AND(Einträge!D38&gt;=32,Einträge!D38&lt;=35),3,(IF(AND(Einträge!D38&lt;29,Einträge!D38&gt;0),1,IF(Einträge!D38="",0,4)))))</f>
        <v>0</v>
      </c>
      <c r="F38" s="351"/>
      <c r="G38" s="352"/>
      <c r="H38" s="351"/>
      <c r="I38" s="352"/>
      <c r="J38" s="343"/>
      <c r="K38" s="344"/>
      <c r="L38" s="344"/>
      <c r="M38" s="188"/>
      <c r="N38" s="31"/>
      <c r="O38" s="30"/>
      <c r="P38" s="30"/>
      <c r="Q38" s="31"/>
      <c r="R38" s="31"/>
      <c r="S38" s="228"/>
      <c r="T38" s="242"/>
      <c r="U38" s="235"/>
    </row>
    <row r="39" spans="1:21" ht="19.5" customHeight="1">
      <c r="A39" s="36"/>
      <c r="B39" s="353"/>
      <c r="C39" s="354"/>
      <c r="D39" s="137"/>
      <c r="E39" s="205">
        <f>IF(AND(Einträge!D39&gt;=29,Einträge!D39&lt;32),2,IF(AND(Einträge!D39&gt;=32,Einträge!D39&lt;=35),3,(IF(AND(Einträge!D39&lt;29,Einträge!D39&gt;0),1,IF(Einträge!D39="",0,4)))))</f>
        <v>0</v>
      </c>
      <c r="F39" s="349"/>
      <c r="G39" s="350"/>
      <c r="H39" s="349"/>
      <c r="I39" s="350"/>
      <c r="J39" s="340"/>
      <c r="K39" s="341"/>
      <c r="L39" s="341"/>
      <c r="M39" s="188"/>
      <c r="N39" s="35"/>
      <c r="O39" s="34"/>
      <c r="P39" s="34"/>
      <c r="Q39" s="35"/>
      <c r="R39" s="35"/>
      <c r="S39" s="227"/>
      <c r="T39" s="241"/>
      <c r="U39" s="234"/>
    </row>
    <row r="40" spans="1:21" ht="19.5" customHeight="1">
      <c r="A40" s="58"/>
      <c r="B40" s="355"/>
      <c r="C40" s="355"/>
      <c r="D40" s="212"/>
      <c r="E40" s="205">
        <f>IF(AND(Einträge!D40&gt;=29,Einträge!D40&lt;32),2,IF(AND(Einträge!D40&gt;=32,Einträge!D40&lt;=35),3,(IF(AND(Einträge!D40&lt;29,Einträge!D40&gt;0),1,IF(Einträge!D40="",0,4)))))</f>
        <v>0</v>
      </c>
      <c r="F40" s="351"/>
      <c r="G40" s="352"/>
      <c r="H40" s="351"/>
      <c r="I40" s="352"/>
      <c r="J40" s="343"/>
      <c r="K40" s="344"/>
      <c r="L40" s="344"/>
      <c r="M40" s="188"/>
      <c r="N40" s="31"/>
      <c r="O40" s="30"/>
      <c r="P40" s="30"/>
      <c r="Q40" s="31"/>
      <c r="R40" s="31"/>
      <c r="S40" s="228"/>
      <c r="T40" s="242"/>
      <c r="U40" s="235"/>
    </row>
    <row r="41" spans="1:21" ht="19.5" customHeight="1">
      <c r="A41" s="36"/>
      <c r="B41" s="353"/>
      <c r="C41" s="354"/>
      <c r="D41" s="137"/>
      <c r="E41" s="205">
        <f>IF(AND(Einträge!D41&gt;=29,Einträge!D41&lt;32),2,IF(AND(Einträge!D41&gt;=32,Einträge!D41&lt;=35),3,(IF(AND(Einträge!D41&lt;29,Einträge!D41&gt;0),1,IF(Einträge!D41="",0,4)))))</f>
        <v>0</v>
      </c>
      <c r="F41" s="349"/>
      <c r="G41" s="350"/>
      <c r="H41" s="349"/>
      <c r="I41" s="350"/>
      <c r="J41" s="340"/>
      <c r="K41" s="341"/>
      <c r="L41" s="341"/>
      <c r="M41" s="188"/>
      <c r="N41" s="35"/>
      <c r="O41" s="34"/>
      <c r="P41" s="34"/>
      <c r="Q41" s="35"/>
      <c r="R41" s="35"/>
      <c r="S41" s="227"/>
      <c r="T41" s="241"/>
      <c r="U41" s="234"/>
    </row>
    <row r="42" spans="1:21" ht="19.5" customHeight="1">
      <c r="A42" s="58"/>
      <c r="B42" s="355"/>
      <c r="C42" s="355"/>
      <c r="D42" s="212"/>
      <c r="E42" s="205">
        <f>IF(AND(Einträge!D42&gt;=29,Einträge!D42&lt;32),2,IF(AND(Einträge!D42&gt;=32,Einträge!D42&lt;=35),3,(IF(AND(Einträge!D42&lt;29,Einträge!D42&gt;0),1,IF(Einträge!D42="",0,4)))))</f>
        <v>0</v>
      </c>
      <c r="F42" s="351"/>
      <c r="G42" s="352"/>
      <c r="H42" s="351"/>
      <c r="I42" s="352"/>
      <c r="J42" s="343"/>
      <c r="K42" s="344"/>
      <c r="L42" s="344"/>
      <c r="M42" s="188"/>
      <c r="N42" s="31"/>
      <c r="O42" s="30"/>
      <c r="P42" s="30"/>
      <c r="Q42" s="31"/>
      <c r="R42" s="31"/>
      <c r="S42" s="228"/>
      <c r="T42" s="242"/>
      <c r="U42" s="235"/>
    </row>
    <row r="43" spans="1:21" ht="19.5" customHeight="1">
      <c r="A43" s="36"/>
      <c r="B43" s="353"/>
      <c r="C43" s="354"/>
      <c r="D43" s="137"/>
      <c r="E43" s="205">
        <f>IF(AND(Einträge!D43&gt;=29,Einträge!D43&lt;32),2,IF(AND(Einträge!D43&gt;=32,Einträge!D43&lt;=35),3,(IF(AND(Einträge!D43&lt;29,Einträge!D43&gt;0),1,IF(Einträge!D43="",0,4)))))</f>
        <v>0</v>
      </c>
      <c r="F43" s="349"/>
      <c r="G43" s="350"/>
      <c r="H43" s="349"/>
      <c r="I43" s="350"/>
      <c r="J43" s="340"/>
      <c r="K43" s="341"/>
      <c r="L43" s="341"/>
      <c r="M43" s="188"/>
      <c r="N43" s="35"/>
      <c r="O43" s="34"/>
      <c r="P43" s="34"/>
      <c r="Q43" s="35"/>
      <c r="R43" s="35"/>
      <c r="S43" s="227"/>
      <c r="T43" s="241"/>
      <c r="U43" s="234"/>
    </row>
    <row r="44" spans="1:21" ht="19.5" customHeight="1">
      <c r="A44" s="58"/>
      <c r="B44" s="355"/>
      <c r="C44" s="355"/>
      <c r="D44" s="212"/>
      <c r="E44" s="205">
        <f>IF(AND(Einträge!D44&gt;=29,Einträge!D44&lt;32),2,IF(AND(Einträge!D44&gt;=32,Einträge!D44&lt;=35),3,(IF(AND(Einträge!D44&lt;29,Einträge!D44&gt;0),1,IF(Einträge!D44="",0,4)))))</f>
        <v>0</v>
      </c>
      <c r="F44" s="351"/>
      <c r="G44" s="352"/>
      <c r="H44" s="351"/>
      <c r="I44" s="352"/>
      <c r="J44" s="343"/>
      <c r="K44" s="344"/>
      <c r="L44" s="344"/>
      <c r="M44" s="188"/>
      <c r="N44" s="31"/>
      <c r="O44" s="30"/>
      <c r="P44" s="30"/>
      <c r="Q44" s="31"/>
      <c r="R44" s="31"/>
      <c r="S44" s="228"/>
      <c r="T44" s="242"/>
      <c r="U44" s="235"/>
    </row>
    <row r="45" spans="1:21" ht="19.5" customHeight="1">
      <c r="A45" s="36"/>
      <c r="B45" s="353"/>
      <c r="C45" s="354"/>
      <c r="D45" s="137"/>
      <c r="E45" s="205">
        <f>IF(AND(Einträge!D45&gt;=29,Einträge!D45&lt;32),2,IF(AND(Einträge!D45&gt;=32,Einträge!D45&lt;=35),3,(IF(AND(Einträge!D45&lt;29,Einträge!D45&gt;0),1,IF(Einträge!D45="",0,4)))))</f>
        <v>0</v>
      </c>
      <c r="F45" s="349"/>
      <c r="G45" s="350"/>
      <c r="H45" s="349"/>
      <c r="I45" s="350"/>
      <c r="J45" s="340"/>
      <c r="K45" s="341"/>
      <c r="L45" s="341"/>
      <c r="M45" s="188"/>
      <c r="N45" s="35"/>
      <c r="O45" s="34"/>
      <c r="P45" s="34"/>
      <c r="Q45" s="35"/>
      <c r="R45" s="35"/>
      <c r="S45" s="227"/>
      <c r="T45" s="241"/>
      <c r="U45" s="234"/>
    </row>
    <row r="46" spans="1:21" ht="19.5" customHeight="1">
      <c r="A46" s="58"/>
      <c r="B46" s="355"/>
      <c r="C46" s="355"/>
      <c r="D46" s="212"/>
      <c r="E46" s="205">
        <f>IF(AND(Einträge!D46&gt;=29,Einträge!D46&lt;32),2,IF(AND(Einträge!D46&gt;=32,Einträge!D46&lt;=35),3,(IF(AND(Einträge!D46&lt;29,Einträge!D46&gt;0),1,IF(Einträge!D46="",0,4)))))</f>
        <v>0</v>
      </c>
      <c r="F46" s="351"/>
      <c r="G46" s="352"/>
      <c r="H46" s="351"/>
      <c r="I46" s="352"/>
      <c r="J46" s="343"/>
      <c r="K46" s="344"/>
      <c r="L46" s="344"/>
      <c r="M46" s="188"/>
      <c r="N46" s="31"/>
      <c r="O46" s="30"/>
      <c r="P46" s="30"/>
      <c r="Q46" s="31"/>
      <c r="R46" s="31"/>
      <c r="S46" s="228"/>
      <c r="T46" s="242"/>
      <c r="U46" s="235"/>
    </row>
    <row r="47" spans="1:21" ht="19.5" customHeight="1">
      <c r="A47" s="36"/>
      <c r="B47" s="353"/>
      <c r="C47" s="354"/>
      <c r="D47" s="137"/>
      <c r="E47" s="205">
        <f>IF(AND(Einträge!D47&gt;=29,Einträge!D47&lt;32),2,IF(AND(Einträge!D47&gt;=32,Einträge!D47&lt;=35),3,(IF(AND(Einträge!D47&lt;29,Einträge!D47&gt;0),1,IF(Einträge!D47="",0,4)))))</f>
        <v>0</v>
      </c>
      <c r="F47" s="349"/>
      <c r="G47" s="350"/>
      <c r="H47" s="349"/>
      <c r="I47" s="350"/>
      <c r="J47" s="340"/>
      <c r="K47" s="341"/>
      <c r="L47" s="341"/>
      <c r="M47" s="188"/>
      <c r="N47" s="53"/>
      <c r="O47" s="54"/>
      <c r="P47" s="54"/>
      <c r="Q47" s="53"/>
      <c r="R47" s="53"/>
      <c r="S47" s="230"/>
      <c r="T47" s="244"/>
      <c r="U47" s="237"/>
    </row>
    <row r="48" spans="1:21" ht="19.5" customHeight="1">
      <c r="A48" s="58"/>
      <c r="B48" s="355"/>
      <c r="C48" s="355"/>
      <c r="D48" s="212"/>
      <c r="E48" s="205">
        <f>IF(AND(Einträge!D48&gt;=29,Einträge!D48&lt;32),2,IF(AND(Einträge!D48&gt;=32,Einträge!D48&lt;=35),3,(IF(AND(Einträge!D48&lt;29,Einträge!D48&gt;0),1,IF(Einträge!D48="",0,4)))))</f>
        <v>0</v>
      </c>
      <c r="F48" s="351"/>
      <c r="G48" s="352"/>
      <c r="H48" s="351"/>
      <c r="I48" s="352"/>
      <c r="J48" s="343"/>
      <c r="K48" s="344"/>
      <c r="L48" s="344"/>
      <c r="M48" s="188"/>
      <c r="N48" s="31"/>
      <c r="O48" s="30"/>
      <c r="P48" s="30"/>
      <c r="Q48" s="31"/>
      <c r="R48" s="31"/>
      <c r="S48" s="228"/>
      <c r="T48" s="242"/>
      <c r="U48" s="235"/>
    </row>
    <row r="49" spans="1:22" ht="19.5" customHeight="1">
      <c r="A49" s="36"/>
      <c r="B49" s="353"/>
      <c r="C49" s="354"/>
      <c r="D49" s="137"/>
      <c r="E49" s="205">
        <f>IF(AND(Einträge!D49&gt;=29,Einträge!D49&lt;32),2,IF(AND(Einträge!D49&gt;=32,Einträge!D49&lt;=35),3,(IF(AND(Einträge!D49&lt;29,Einträge!D49&gt;0),1,IF(Einträge!D49="",0,4)))))</f>
        <v>0</v>
      </c>
      <c r="F49" s="349"/>
      <c r="G49" s="350"/>
      <c r="H49" s="349"/>
      <c r="I49" s="350"/>
      <c r="J49" s="340"/>
      <c r="K49" s="341"/>
      <c r="L49" s="341"/>
      <c r="M49" s="188"/>
      <c r="N49" s="33"/>
      <c r="O49" s="32"/>
      <c r="P49" s="32"/>
      <c r="Q49" s="33"/>
      <c r="R49" s="33"/>
      <c r="S49" s="229"/>
      <c r="T49" s="243"/>
      <c r="U49" s="236"/>
    </row>
    <row r="50" spans="1:22" ht="19.5" customHeight="1">
      <c r="A50" s="58"/>
      <c r="B50" s="355"/>
      <c r="C50" s="355"/>
      <c r="D50" s="212"/>
      <c r="E50" s="205">
        <f>IF(AND(Einträge!D50&gt;=29,Einträge!D50&lt;32),2,IF(AND(Einträge!D50&gt;=32,Einträge!D50&lt;=35),3,(IF(AND(Einträge!D50&lt;29,Einträge!D50&gt;0),1,IF(Einträge!D50="",0,4)))))</f>
        <v>0</v>
      </c>
      <c r="F50" s="351"/>
      <c r="G50" s="352"/>
      <c r="H50" s="351"/>
      <c r="I50" s="352"/>
      <c r="J50" s="343"/>
      <c r="K50" s="344"/>
      <c r="L50" s="344"/>
      <c r="M50" s="188"/>
      <c r="N50" s="31"/>
      <c r="O50" s="30"/>
      <c r="P50" s="30"/>
      <c r="Q50" s="31"/>
      <c r="R50" s="31"/>
      <c r="S50" s="228"/>
      <c r="T50" s="242"/>
      <c r="U50" s="235"/>
    </row>
    <row r="51" spans="1:22" ht="19.5" customHeight="1">
      <c r="A51" s="36"/>
      <c r="B51" s="353"/>
      <c r="C51" s="354"/>
      <c r="D51" s="137"/>
      <c r="E51" s="205">
        <f>IF(AND(Einträge!D51&gt;=29,Einträge!D51&lt;32),2,IF(AND(Einträge!D51&gt;=32,Einträge!D51&lt;=35),3,(IF(AND(Einträge!D51&lt;29,Einträge!D51&gt;0),1,IF(Einträge!D51="",0,4)))))</f>
        <v>0</v>
      </c>
      <c r="F51" s="349"/>
      <c r="G51" s="350"/>
      <c r="H51" s="349"/>
      <c r="I51" s="350"/>
      <c r="J51" s="340"/>
      <c r="K51" s="341"/>
      <c r="L51" s="341"/>
      <c r="M51" s="188"/>
      <c r="N51" s="35"/>
      <c r="O51" s="34"/>
      <c r="P51" s="34"/>
      <c r="Q51" s="35"/>
      <c r="R51" s="35"/>
      <c r="S51" s="227"/>
      <c r="T51" s="241"/>
      <c r="U51" s="234"/>
    </row>
    <row r="52" spans="1:22" ht="19.5" customHeight="1">
      <c r="A52" s="36"/>
      <c r="B52" s="362"/>
      <c r="C52" s="363"/>
      <c r="D52" s="137"/>
      <c r="E52" s="205">
        <f>IF(AND(Einträge!D52&gt;=29,Einträge!D52&lt;32),2,IF(AND(Einträge!D52&gt;=32,Einträge!D52&lt;=35),3,(IF(AND(Einträge!D52&lt;29,Einträge!D52&gt;0),1,IF(Einträge!D52="",0,4)))))</f>
        <v>0</v>
      </c>
      <c r="F52" s="349"/>
      <c r="G52" s="350"/>
      <c r="H52" s="349"/>
      <c r="I52" s="350"/>
      <c r="J52" s="340"/>
      <c r="K52" s="341"/>
      <c r="L52" s="342"/>
      <c r="M52" s="188"/>
      <c r="N52" s="35"/>
      <c r="O52" s="34"/>
      <c r="P52" s="34"/>
      <c r="Q52" s="35"/>
      <c r="R52" s="35"/>
      <c r="S52" s="227"/>
      <c r="T52" s="241"/>
      <c r="U52" s="234"/>
    </row>
    <row r="53" spans="1:22" ht="19.5" customHeight="1">
      <c r="A53" s="36"/>
      <c r="B53" s="358"/>
      <c r="C53" s="359"/>
      <c r="D53" s="137"/>
      <c r="E53" s="205">
        <f>IF(AND(Einträge!D53&gt;=29,Einträge!D53&lt;32),2,IF(AND(Einträge!D53&gt;=32,Einträge!D53&lt;=35),3,(IF(AND(Einträge!D53&lt;29,Einträge!D53&gt;0),1,IF(Einträge!D53="",0,4)))))</f>
        <v>0</v>
      </c>
      <c r="F53" s="349"/>
      <c r="G53" s="350"/>
      <c r="H53" s="349"/>
      <c r="I53" s="350"/>
      <c r="J53" s="340"/>
      <c r="K53" s="341"/>
      <c r="L53" s="342"/>
      <c r="M53" s="188"/>
      <c r="N53" s="35"/>
      <c r="O53" s="34"/>
      <c r="P53" s="34"/>
      <c r="Q53" s="35"/>
      <c r="R53" s="35"/>
      <c r="S53" s="227"/>
      <c r="T53" s="241"/>
      <c r="U53" s="234"/>
    </row>
    <row r="54" spans="1:22" ht="19.5" customHeight="1">
      <c r="A54" s="36"/>
      <c r="B54" s="358"/>
      <c r="C54" s="359"/>
      <c r="D54" s="137"/>
      <c r="E54" s="205">
        <f>IF(AND(Einträge!D54&gt;=29,Einträge!D54&lt;32),2,IF(AND(Einträge!D54&gt;=32,Einträge!D54&lt;=35),3,(IF(AND(Einträge!D54&lt;29,Einträge!D54&gt;0),1,IF(Einträge!D54="",0,4)))))</f>
        <v>0</v>
      </c>
      <c r="F54" s="349"/>
      <c r="G54" s="350"/>
      <c r="H54" s="349"/>
      <c r="I54" s="350"/>
      <c r="J54" s="340"/>
      <c r="K54" s="341"/>
      <c r="L54" s="342"/>
      <c r="M54" s="188"/>
      <c r="N54" s="35"/>
      <c r="O54" s="34"/>
      <c r="P54" s="34"/>
      <c r="Q54" s="35"/>
      <c r="R54" s="35"/>
      <c r="S54" s="227"/>
      <c r="T54" s="241"/>
      <c r="U54" s="234"/>
    </row>
    <row r="55" spans="1:22" ht="19.5" customHeight="1">
      <c r="A55" s="58"/>
      <c r="B55" s="355"/>
      <c r="C55" s="355"/>
      <c r="D55" s="212"/>
      <c r="E55" s="205">
        <f>IF(AND(Einträge!D55&gt;=29,Einträge!D55&lt;32),2,IF(AND(Einträge!D55&gt;=32,Einträge!D55&lt;=35),3,(IF(AND(Einträge!D55&lt;29,Einträge!D55&gt;0),1,IF(Einträge!D55="",0,4)))))</f>
        <v>0</v>
      </c>
      <c r="F55" s="351"/>
      <c r="G55" s="352"/>
      <c r="H55" s="351"/>
      <c r="I55" s="352"/>
      <c r="J55" s="343"/>
      <c r="K55" s="344"/>
      <c r="L55" s="344"/>
      <c r="M55" s="188"/>
      <c r="N55" s="31"/>
      <c r="O55" s="30"/>
      <c r="P55" s="30"/>
      <c r="Q55" s="31"/>
      <c r="R55" s="31"/>
      <c r="S55" s="228"/>
      <c r="T55" s="242"/>
      <c r="U55" s="235"/>
    </row>
    <row r="56" spans="1:22" ht="19.5" customHeight="1">
      <c r="A56" s="58"/>
      <c r="B56" s="360"/>
      <c r="C56" s="361"/>
      <c r="D56" s="213"/>
      <c r="E56" s="205">
        <f>IF(AND(Einträge!D56&gt;=29,Einträge!D56&lt;32),2,IF(AND(Einträge!D56&gt;=32,Einträge!D56&lt;=35),3,(IF(AND(Einträge!D56&lt;29,Einträge!D56&gt;0),1,IF(Einträge!D56="",0,4)))))</f>
        <v>0</v>
      </c>
      <c r="F56" s="351"/>
      <c r="G56" s="352"/>
      <c r="H56" s="351"/>
      <c r="I56" s="352"/>
      <c r="J56" s="343"/>
      <c r="K56" s="344"/>
      <c r="L56" s="368"/>
      <c r="M56" s="188"/>
      <c r="N56" s="31"/>
      <c r="O56" s="30"/>
      <c r="P56" s="30"/>
      <c r="Q56" s="31"/>
      <c r="R56" s="31"/>
      <c r="S56" s="228"/>
      <c r="T56" s="242"/>
      <c r="U56" s="235"/>
    </row>
    <row r="57" spans="1:22" ht="19.5" customHeight="1">
      <c r="A57" s="58"/>
      <c r="B57" s="360"/>
      <c r="C57" s="361"/>
      <c r="D57" s="213"/>
      <c r="E57" s="205">
        <f>IF(AND(Einträge!D57&gt;=29,Einträge!D57&lt;32),2,IF(AND(Einträge!D57&gt;=32,Einträge!D57&lt;=35),3,(IF(AND(Einträge!D57&lt;29,Einträge!D57&gt;0),1,IF(Einträge!D57="",0,4)))))</f>
        <v>0</v>
      </c>
      <c r="F57" s="351"/>
      <c r="G57" s="352"/>
      <c r="H57" s="351"/>
      <c r="I57" s="352"/>
      <c r="J57" s="343"/>
      <c r="K57" s="344"/>
      <c r="L57" s="368"/>
      <c r="M57" s="188"/>
      <c r="N57" s="31"/>
      <c r="O57" s="30"/>
      <c r="P57" s="30"/>
      <c r="Q57" s="31"/>
      <c r="R57" s="31"/>
      <c r="S57" s="228"/>
      <c r="T57" s="242"/>
      <c r="U57" s="235"/>
    </row>
    <row r="58" spans="1:22" ht="19.5" customHeight="1">
      <c r="A58" s="58"/>
      <c r="B58" s="360"/>
      <c r="C58" s="361"/>
      <c r="D58" s="213"/>
      <c r="E58" s="205">
        <f>IF(AND(Einträge!D58&gt;=29,Einträge!D58&lt;32),2,IF(AND(Einträge!D58&gt;=32,Einträge!D58&lt;=35),3,(IF(AND(Einträge!D58&lt;29,Einträge!D58&gt;0),1,IF(Einträge!D58="",0,4)))))</f>
        <v>0</v>
      </c>
      <c r="F58" s="351"/>
      <c r="G58" s="352"/>
      <c r="H58" s="351"/>
      <c r="I58" s="352"/>
      <c r="J58" s="343"/>
      <c r="K58" s="344"/>
      <c r="L58" s="368"/>
      <c r="M58" s="188"/>
      <c r="N58" s="31"/>
      <c r="O58" s="30"/>
      <c r="P58" s="30"/>
      <c r="Q58" s="31"/>
      <c r="R58" s="31"/>
      <c r="S58" s="228"/>
      <c r="T58" s="242"/>
      <c r="U58" s="235"/>
    </row>
    <row r="59" spans="1:22" ht="19.5" customHeight="1">
      <c r="A59" s="58"/>
      <c r="B59" s="360"/>
      <c r="C59" s="361"/>
      <c r="D59" s="213"/>
      <c r="E59" s="205">
        <f>IF(AND(Einträge!D59&gt;=29,Einträge!D59&lt;32),2,IF(AND(Einträge!D59&gt;=32,Einträge!D59&lt;=35),3,(IF(AND(Einträge!D59&lt;29,Einträge!D59&gt;0),1,IF(Einträge!D59="",0,4)))))</f>
        <v>0</v>
      </c>
      <c r="F59" s="351"/>
      <c r="G59" s="352"/>
      <c r="H59" s="351"/>
      <c r="I59" s="352"/>
      <c r="J59" s="216"/>
      <c r="K59" s="217"/>
      <c r="L59" s="217"/>
      <c r="M59" s="188"/>
      <c r="N59" s="31"/>
      <c r="O59" s="30"/>
      <c r="P59" s="30"/>
      <c r="Q59" s="31"/>
      <c r="R59" s="31"/>
      <c r="S59" s="228"/>
      <c r="T59" s="242"/>
      <c r="U59" s="235"/>
      <c r="V59" s="65"/>
    </row>
    <row r="60" spans="1:22" ht="19.5" customHeight="1">
      <c r="A60" s="36"/>
      <c r="B60" s="353"/>
      <c r="C60" s="354"/>
      <c r="D60" s="137"/>
      <c r="E60" s="205">
        <f>IF(AND(Einträge!D60&gt;=29,Einträge!D60&lt;32),2,IF(AND(Einträge!D60&gt;=32,Einträge!D60&lt;=35),3,(IF(AND(Einträge!D60&lt;29,Einträge!D60&gt;0),1,IF(Einträge!D60="",0,4)))))</f>
        <v>0</v>
      </c>
      <c r="F60" s="349"/>
      <c r="G60" s="350"/>
      <c r="H60" s="349"/>
      <c r="I60" s="350"/>
      <c r="J60" s="340"/>
      <c r="K60" s="341"/>
      <c r="L60" s="341"/>
      <c r="M60" s="188"/>
      <c r="N60" s="35"/>
      <c r="O60" s="34"/>
      <c r="P60" s="34"/>
      <c r="Q60" s="35"/>
      <c r="R60" s="35"/>
      <c r="S60" s="227"/>
      <c r="T60" s="241"/>
      <c r="U60" s="234"/>
    </row>
    <row r="61" spans="1:22" ht="19.5" customHeight="1">
      <c r="A61" s="58"/>
      <c r="B61" s="355"/>
      <c r="C61" s="355"/>
      <c r="D61" s="212"/>
      <c r="E61" s="205">
        <f>IF(AND(Einträge!D61&gt;=29,Einträge!D61&lt;32),2,IF(AND(Einträge!D61&gt;=32,Einträge!D61&lt;=35),3,(IF(AND(Einträge!D61&lt;29,Einträge!D61&gt;0),1,IF(Einträge!D61="",0,4)))))</f>
        <v>0</v>
      </c>
      <c r="F61" s="351"/>
      <c r="G61" s="352"/>
      <c r="H61" s="351"/>
      <c r="I61" s="352"/>
      <c r="J61" s="343"/>
      <c r="K61" s="344"/>
      <c r="L61" s="344"/>
      <c r="M61" s="188"/>
      <c r="N61" s="31"/>
      <c r="O61" s="30"/>
      <c r="P61" s="30"/>
      <c r="Q61" s="31"/>
      <c r="R61" s="31"/>
      <c r="S61" s="228"/>
      <c r="T61" s="242"/>
      <c r="U61" s="235"/>
    </row>
    <row r="62" spans="1:22" ht="19.5" customHeight="1">
      <c r="A62" s="58"/>
      <c r="B62" s="360"/>
      <c r="C62" s="361"/>
      <c r="D62" s="213"/>
      <c r="E62" s="205">
        <f>IF(AND(Einträge!D62&gt;=29,Einträge!D62&lt;32),2,IF(AND(Einträge!D62&gt;=32,Einträge!D62&lt;=35),3,(IF(AND(Einträge!D62&lt;29,Einträge!D62&gt;0),1,IF(Einträge!D62="",0,4)))))</f>
        <v>0</v>
      </c>
      <c r="F62" s="351"/>
      <c r="G62" s="352"/>
      <c r="H62" s="351"/>
      <c r="I62" s="352"/>
      <c r="J62" s="216"/>
      <c r="K62" s="217"/>
      <c r="L62" s="217"/>
      <c r="M62" s="188"/>
      <c r="N62" s="31"/>
      <c r="O62" s="30"/>
      <c r="P62" s="30"/>
      <c r="Q62" s="31"/>
      <c r="R62" s="31"/>
      <c r="S62" s="228"/>
      <c r="T62" s="242"/>
      <c r="U62" s="235"/>
    </row>
    <row r="63" spans="1:22" ht="19.5" customHeight="1">
      <c r="A63" s="36"/>
      <c r="B63" s="353"/>
      <c r="C63" s="354"/>
      <c r="D63" s="137"/>
      <c r="E63" s="205">
        <f>IF(AND(Einträge!D63&gt;=29,Einträge!D63&lt;32),2,IF(AND(Einträge!D63&gt;=32,Einträge!D63&lt;=35),3,(IF(AND(Einträge!D63&lt;29,Einträge!D63&gt;0),1,IF(Einträge!D63="",0,4)))))</f>
        <v>0</v>
      </c>
      <c r="F63" s="349"/>
      <c r="G63" s="350"/>
      <c r="H63" s="349"/>
      <c r="I63" s="350"/>
      <c r="J63" s="340"/>
      <c r="K63" s="341"/>
      <c r="L63" s="341"/>
      <c r="M63" s="188"/>
      <c r="N63" s="35"/>
      <c r="O63" s="34"/>
      <c r="P63" s="34"/>
      <c r="Q63" s="35"/>
      <c r="R63" s="35"/>
      <c r="S63" s="227"/>
      <c r="T63" s="241"/>
      <c r="U63" s="234"/>
    </row>
    <row r="64" spans="1:22" ht="19.5" customHeight="1">
      <c r="A64" s="36"/>
      <c r="B64" s="358"/>
      <c r="C64" s="359"/>
      <c r="D64" s="137"/>
      <c r="E64" s="205">
        <f>IF(AND(Einträge!D64&gt;=29,Einträge!D64&lt;32),2,IF(AND(Einträge!D64&gt;=32,Einträge!D64&lt;=35),3,(IF(AND(Einträge!D64&lt;29,Einträge!D64&gt;0),1,IF(Einträge!D64="",0,4)))))</f>
        <v>0</v>
      </c>
      <c r="F64" s="349"/>
      <c r="G64" s="350"/>
      <c r="H64" s="349"/>
      <c r="I64" s="350"/>
      <c r="J64" s="340"/>
      <c r="K64" s="341"/>
      <c r="L64" s="342"/>
      <c r="M64" s="188"/>
      <c r="N64" s="35"/>
      <c r="O64" s="34"/>
      <c r="P64" s="34"/>
      <c r="Q64" s="35"/>
      <c r="R64" s="35"/>
      <c r="S64" s="227"/>
      <c r="T64" s="241"/>
      <c r="U64" s="234"/>
    </row>
    <row r="65" spans="1:21" ht="19.5" customHeight="1">
      <c r="A65" s="36"/>
      <c r="B65" s="358"/>
      <c r="C65" s="359"/>
      <c r="D65" s="137"/>
      <c r="E65" s="205">
        <f>IF(AND(Einträge!D65&gt;=29,Einträge!D65&lt;32),2,IF(AND(Einträge!D65&gt;=32,Einträge!D65&lt;=35),3,(IF(AND(Einträge!D65&lt;29,Einträge!D65&gt;0),1,IF(Einträge!D65="",0,4)))))</f>
        <v>0</v>
      </c>
      <c r="F65" s="349"/>
      <c r="G65" s="350"/>
      <c r="H65" s="210"/>
      <c r="I65" s="211"/>
      <c r="J65" s="214"/>
      <c r="K65" s="215"/>
      <c r="L65" s="215"/>
      <c r="M65" s="188"/>
      <c r="N65" s="35"/>
      <c r="O65" s="34"/>
      <c r="P65" s="34"/>
      <c r="Q65" s="35"/>
      <c r="R65" s="35"/>
      <c r="S65" s="227"/>
      <c r="T65" s="241"/>
      <c r="U65" s="234"/>
    </row>
    <row r="66" spans="1:21" ht="19.5" customHeight="1">
      <c r="A66" s="58"/>
      <c r="B66" s="355"/>
      <c r="C66" s="355"/>
      <c r="D66" s="212"/>
      <c r="E66" s="205">
        <f>IF(AND(Einträge!D66&gt;=29,Einträge!D66&lt;32),2,IF(AND(Einträge!D66&gt;=32,Einträge!D66&lt;=35),3,(IF(AND(Einträge!D66&lt;29,Einträge!D66&gt;0),1,IF(Einträge!D66="",0,4)))))</f>
        <v>0</v>
      </c>
      <c r="F66" s="351"/>
      <c r="G66" s="352"/>
      <c r="H66" s="351"/>
      <c r="I66" s="352"/>
      <c r="J66" s="343"/>
      <c r="K66" s="344"/>
      <c r="L66" s="344"/>
      <c r="M66" s="188"/>
      <c r="N66" s="31"/>
      <c r="O66" s="30"/>
      <c r="P66" s="30"/>
      <c r="Q66" s="31"/>
      <c r="R66" s="31"/>
      <c r="S66" s="228"/>
      <c r="T66" s="242"/>
      <c r="U66" s="235"/>
    </row>
    <row r="67" spans="1:21" ht="19.5" customHeight="1">
      <c r="A67" s="36"/>
      <c r="B67" s="353"/>
      <c r="C67" s="354"/>
      <c r="D67" s="137"/>
      <c r="E67" s="205">
        <f>IF(AND(Einträge!D67&gt;=29,Einträge!D67&lt;32),2,IF(AND(Einträge!D67&gt;=32,Einträge!D67&lt;=35),3,(IF(AND(Einträge!D67&lt;29,Einträge!D67&gt;0),1,IF(Einträge!D67="",0,4)))))</f>
        <v>0</v>
      </c>
      <c r="F67" s="349"/>
      <c r="G67" s="350"/>
      <c r="H67" s="349"/>
      <c r="I67" s="350"/>
      <c r="J67" s="340"/>
      <c r="K67" s="341"/>
      <c r="L67" s="341"/>
      <c r="M67" s="188"/>
      <c r="N67" s="35"/>
      <c r="O67" s="34"/>
      <c r="P67" s="34"/>
      <c r="Q67" s="35"/>
      <c r="R67" s="35"/>
      <c r="S67" s="227"/>
      <c r="T67" s="241"/>
      <c r="U67" s="234"/>
    </row>
    <row r="68" spans="1:21" ht="19.5" customHeight="1">
      <c r="A68" s="36"/>
      <c r="B68" s="358"/>
      <c r="C68" s="359"/>
      <c r="D68" s="137"/>
      <c r="E68" s="205">
        <f>IF(AND(Einträge!D68&gt;=29,Einträge!D68&lt;32),2,IF(AND(Einträge!D68&gt;=32,Einträge!D68&lt;=35),3,(IF(AND(Einträge!D68&lt;29,Einträge!D68&gt;0),1,IF(Einträge!D68="",0,4)))))</f>
        <v>0</v>
      </c>
      <c r="F68" s="349"/>
      <c r="G68" s="350"/>
      <c r="H68" s="349"/>
      <c r="I68" s="350"/>
      <c r="J68" s="340"/>
      <c r="K68" s="341"/>
      <c r="L68" s="342"/>
      <c r="M68" s="188"/>
      <c r="N68" s="35"/>
      <c r="O68" s="34"/>
      <c r="P68" s="34"/>
      <c r="Q68" s="35"/>
      <c r="R68" s="35"/>
      <c r="S68" s="227"/>
      <c r="T68" s="241"/>
      <c r="U68" s="234"/>
    </row>
    <row r="69" spans="1:21" ht="19.5" customHeight="1">
      <c r="A69" s="58"/>
      <c r="B69" s="355"/>
      <c r="C69" s="355"/>
      <c r="D69" s="212"/>
      <c r="E69" s="205">
        <f>IF(AND(Einträge!D69&gt;=29,Einträge!D69&lt;32),2,IF(AND(Einträge!D69&gt;=32,Einträge!D69&lt;=35),3,(IF(AND(Einträge!D69&lt;29,Einträge!D69&gt;0),1,IF(Einträge!D69="",0,4)))))</f>
        <v>0</v>
      </c>
      <c r="F69" s="351"/>
      <c r="G69" s="352"/>
      <c r="H69" s="351"/>
      <c r="I69" s="352"/>
      <c r="J69" s="343"/>
      <c r="K69" s="344"/>
      <c r="L69" s="344"/>
      <c r="M69" s="188"/>
      <c r="N69" s="31"/>
      <c r="O69" s="30"/>
      <c r="P69" s="30"/>
      <c r="Q69" s="31"/>
      <c r="R69" s="31"/>
      <c r="S69" s="228"/>
      <c r="T69" s="242"/>
      <c r="U69" s="235"/>
    </row>
    <row r="70" spans="1:21" ht="19.5" customHeight="1">
      <c r="A70" s="58"/>
      <c r="B70" s="360"/>
      <c r="C70" s="361"/>
      <c r="D70" s="213"/>
      <c r="E70" s="205">
        <f>IF(AND(Einträge!D70&gt;=29,Einträge!D70&lt;32),2,IF(AND(Einträge!D70&gt;=32,Einträge!D70&lt;=35),3,(IF(AND(Einträge!D70&lt;29,Einträge!D70&gt;0),1,IF(Einträge!D70="",0,4)))))</f>
        <v>0</v>
      </c>
      <c r="F70" s="351"/>
      <c r="G70" s="352"/>
      <c r="H70" s="351"/>
      <c r="I70" s="352"/>
      <c r="J70" s="343"/>
      <c r="K70" s="344"/>
      <c r="L70" s="368"/>
      <c r="M70" s="188"/>
      <c r="N70" s="31"/>
      <c r="O70" s="30"/>
      <c r="P70" s="30"/>
      <c r="Q70" s="31"/>
      <c r="R70" s="31"/>
      <c r="S70" s="228"/>
      <c r="T70" s="242"/>
      <c r="U70" s="235"/>
    </row>
    <row r="71" spans="1:21" ht="19.5" customHeight="1">
      <c r="A71" s="36"/>
      <c r="B71" s="353"/>
      <c r="C71" s="354"/>
      <c r="D71" s="137"/>
      <c r="E71" s="205">
        <f>IF(AND(Einträge!D71&gt;=29,Einträge!D71&lt;32),2,IF(AND(Einträge!D71&gt;=32,Einträge!D71&lt;=35),3,(IF(AND(Einträge!D71&lt;29,Einträge!D71&gt;0),1,IF(Einträge!D71="",0,4)))))</f>
        <v>0</v>
      </c>
      <c r="F71" s="349"/>
      <c r="G71" s="350"/>
      <c r="H71" s="349"/>
      <c r="I71" s="350"/>
      <c r="J71" s="340"/>
      <c r="K71" s="341"/>
      <c r="L71" s="341"/>
      <c r="M71" s="188"/>
      <c r="N71" s="35"/>
      <c r="O71" s="34"/>
      <c r="P71" s="34"/>
      <c r="Q71" s="35"/>
      <c r="R71" s="35"/>
      <c r="S71" s="227"/>
      <c r="T71" s="241"/>
      <c r="U71" s="234"/>
    </row>
    <row r="72" spans="1:21" ht="19.5" customHeight="1">
      <c r="A72" s="36"/>
      <c r="B72" s="358"/>
      <c r="C72" s="359"/>
      <c r="D72" s="137"/>
      <c r="E72" s="205">
        <f>IF(AND(Einträge!D72&gt;=29,Einträge!D72&lt;32),2,IF(AND(Einträge!D72&gt;=32,Einträge!D72&lt;=35),3,(IF(AND(Einträge!D72&lt;29,Einträge!D72&gt;0),1,IF(Einträge!D72="",0,4)))))</f>
        <v>0</v>
      </c>
      <c r="F72" s="349"/>
      <c r="G72" s="350"/>
      <c r="H72" s="349"/>
      <c r="I72" s="350"/>
      <c r="J72" s="214"/>
      <c r="K72" s="215"/>
      <c r="L72" s="215"/>
      <c r="M72" s="188"/>
      <c r="N72" s="35"/>
      <c r="O72" s="34"/>
      <c r="P72" s="34"/>
      <c r="Q72" s="35"/>
      <c r="R72" s="35"/>
      <c r="S72" s="227"/>
      <c r="T72" s="241"/>
      <c r="U72" s="234"/>
    </row>
    <row r="73" spans="1:21" ht="19.5" customHeight="1">
      <c r="A73" s="58"/>
      <c r="B73" s="355"/>
      <c r="C73" s="355"/>
      <c r="D73" s="212"/>
      <c r="E73" s="205">
        <f>IF(AND(Einträge!D73&gt;=29,Einträge!D73&lt;32),2,IF(AND(Einträge!D73&gt;=32,Einträge!D73&lt;=35),3,(IF(AND(Einträge!D73&lt;29,Einträge!D73&gt;0),1,IF(Einträge!D73="",0,4)))))</f>
        <v>0</v>
      </c>
      <c r="F73" s="351"/>
      <c r="G73" s="352"/>
      <c r="H73" s="351"/>
      <c r="I73" s="352"/>
      <c r="J73" s="343"/>
      <c r="K73" s="344"/>
      <c r="L73" s="344"/>
      <c r="M73" s="188"/>
      <c r="N73" s="31"/>
      <c r="O73" s="30"/>
      <c r="P73" s="30"/>
      <c r="Q73" s="31"/>
      <c r="R73" s="31"/>
      <c r="S73" s="228"/>
      <c r="T73" s="242"/>
      <c r="U73" s="235"/>
    </row>
    <row r="74" spans="1:21" ht="19.5" customHeight="1">
      <c r="A74" s="36"/>
      <c r="B74" s="353"/>
      <c r="C74" s="354"/>
      <c r="D74" s="137"/>
      <c r="E74" s="205">
        <f>IF(AND(Einträge!D74&gt;=29,Einträge!D74&lt;32),2,IF(AND(Einträge!D74&gt;=32,Einträge!D74&lt;=35),3,(IF(AND(Einträge!D74&lt;29,Einträge!D74&gt;0),1,IF(Einträge!D74="",0,4)))))</f>
        <v>0</v>
      </c>
      <c r="F74" s="349"/>
      <c r="G74" s="350"/>
      <c r="H74" s="349"/>
      <c r="I74" s="350"/>
      <c r="J74" s="340"/>
      <c r="K74" s="341"/>
      <c r="L74" s="341"/>
      <c r="M74" s="188"/>
      <c r="N74" s="35"/>
      <c r="O74" s="34"/>
      <c r="P74" s="34"/>
      <c r="Q74" s="35"/>
      <c r="R74" s="35"/>
      <c r="S74" s="227"/>
      <c r="T74" s="241"/>
      <c r="U74" s="234"/>
    </row>
    <row r="75" spans="1:21" ht="19.5" customHeight="1">
      <c r="A75" s="58"/>
      <c r="B75" s="355"/>
      <c r="C75" s="355"/>
      <c r="D75" s="212"/>
      <c r="E75" s="205">
        <f>IF(AND(Einträge!D75&gt;=29,Einträge!D75&lt;32),2,IF(AND(Einträge!D75&gt;=32,Einträge!D75&lt;=35),3,(IF(AND(Einträge!D75&lt;29,Einträge!D75&gt;0),1,IF(Einträge!D75="",0,4)))))</f>
        <v>0</v>
      </c>
      <c r="F75" s="351"/>
      <c r="G75" s="352"/>
      <c r="H75" s="351"/>
      <c r="I75" s="352"/>
      <c r="J75" s="343"/>
      <c r="K75" s="344"/>
      <c r="L75" s="344"/>
      <c r="M75" s="188"/>
      <c r="N75" s="31"/>
      <c r="O75" s="30"/>
      <c r="P75" s="30"/>
      <c r="Q75" s="31"/>
      <c r="R75" s="31"/>
      <c r="S75" s="228"/>
      <c r="T75" s="242"/>
      <c r="U75" s="235"/>
    </row>
    <row r="76" spans="1:21" ht="19.5" customHeight="1">
      <c r="A76" s="36"/>
      <c r="B76" s="353"/>
      <c r="C76" s="354"/>
      <c r="D76" s="137"/>
      <c r="E76" s="205">
        <f>IF(AND(Einträge!D76&gt;=29,Einträge!D76&lt;32),2,IF(AND(Einträge!D76&gt;=32,Einträge!D76&lt;=35),3,(IF(AND(Einträge!D76&lt;29,Einträge!D76&gt;0),1,IF(Einträge!D76="",0,4)))))</f>
        <v>0</v>
      </c>
      <c r="F76" s="349"/>
      <c r="G76" s="350"/>
      <c r="H76" s="349"/>
      <c r="I76" s="350"/>
      <c r="J76" s="340"/>
      <c r="K76" s="341"/>
      <c r="L76" s="341"/>
      <c r="M76" s="188"/>
      <c r="N76" s="35"/>
      <c r="O76" s="34"/>
      <c r="P76" s="34"/>
      <c r="Q76" s="35"/>
      <c r="R76" s="35"/>
      <c r="S76" s="227"/>
      <c r="T76" s="241"/>
      <c r="U76" s="234"/>
    </row>
    <row r="77" spans="1:21" ht="19.5" customHeight="1">
      <c r="A77" s="36"/>
      <c r="B77" s="358"/>
      <c r="C77" s="359"/>
      <c r="D77" s="137"/>
      <c r="E77" s="205">
        <f>IF(AND(Einträge!D77&gt;=29,Einträge!D77&lt;32),2,IF(AND(Einträge!D77&gt;=32,Einträge!D77&lt;=35),3,(IF(AND(Einträge!D77&lt;29,Einträge!D77&gt;0),1,IF(Einträge!D77="",0,4)))))</f>
        <v>0</v>
      </c>
      <c r="F77" s="349"/>
      <c r="G77" s="350"/>
      <c r="H77" s="349"/>
      <c r="I77" s="350"/>
      <c r="J77" s="214"/>
      <c r="K77" s="215"/>
      <c r="L77" s="215"/>
      <c r="M77" s="188"/>
      <c r="N77" s="35"/>
      <c r="O77" s="34"/>
      <c r="P77" s="34"/>
      <c r="Q77" s="35"/>
      <c r="R77" s="35"/>
      <c r="S77" s="227"/>
      <c r="T77" s="241"/>
      <c r="U77" s="234"/>
    </row>
    <row r="78" spans="1:21" ht="19.5" customHeight="1">
      <c r="A78" s="58"/>
      <c r="B78" s="355"/>
      <c r="C78" s="355"/>
      <c r="D78" s="212"/>
      <c r="E78" s="205">
        <f>IF(AND(Einträge!D78&gt;=29,Einträge!D78&lt;32),2,IF(AND(Einträge!D78&gt;=32,Einträge!D78&lt;=35),3,(IF(AND(Einträge!D78&lt;29,Einträge!D78&gt;0),1,IF(Einträge!D78="",0,4)))))</f>
        <v>0</v>
      </c>
      <c r="F78" s="351"/>
      <c r="G78" s="352"/>
      <c r="H78" s="351"/>
      <c r="I78" s="352"/>
      <c r="J78" s="343"/>
      <c r="K78" s="344"/>
      <c r="L78" s="344"/>
      <c r="M78" s="188"/>
      <c r="N78" s="31"/>
      <c r="O78" s="30"/>
      <c r="P78" s="30"/>
      <c r="Q78" s="31"/>
      <c r="R78" s="31"/>
      <c r="S78" s="228"/>
      <c r="T78" s="242"/>
      <c r="U78" s="235"/>
    </row>
    <row r="79" spans="1:21" ht="19.5" customHeight="1">
      <c r="A79" s="36"/>
      <c r="B79" s="353"/>
      <c r="C79" s="354"/>
      <c r="D79" s="137"/>
      <c r="E79" s="205">
        <f>IF(AND(Einträge!D79&gt;=29,Einträge!D79&lt;32),2,IF(AND(Einträge!D79&gt;=32,Einträge!D79&lt;=35),3,(IF(AND(Einträge!D79&lt;29,Einträge!D79&gt;0),1,IF(Einträge!D79="",0,4)))))</f>
        <v>0</v>
      </c>
      <c r="F79" s="349"/>
      <c r="G79" s="350"/>
      <c r="H79" s="349"/>
      <c r="I79" s="350"/>
      <c r="J79" s="340"/>
      <c r="K79" s="341"/>
      <c r="L79" s="341"/>
      <c r="M79" s="188"/>
      <c r="N79" s="35"/>
      <c r="O79" s="34"/>
      <c r="P79" s="34"/>
      <c r="Q79" s="35"/>
      <c r="R79" s="35"/>
      <c r="S79" s="227"/>
      <c r="T79" s="241"/>
      <c r="U79" s="234"/>
    </row>
    <row r="80" spans="1:21" ht="19.5" customHeight="1">
      <c r="A80" s="58"/>
      <c r="B80" s="355"/>
      <c r="C80" s="355"/>
      <c r="D80" s="212"/>
      <c r="E80" s="205">
        <f>IF(AND(Einträge!D80&gt;=29,Einträge!D80&lt;32),2,IF(AND(Einträge!D80&gt;=32,Einträge!D80&lt;=35),3,(IF(AND(Einträge!D80&lt;29,Einträge!D80&gt;0),1,IF(Einträge!D80="",0,4)))))</f>
        <v>0</v>
      </c>
      <c r="F80" s="351"/>
      <c r="G80" s="352"/>
      <c r="H80" s="351"/>
      <c r="I80" s="352"/>
      <c r="J80" s="343"/>
      <c r="K80" s="344"/>
      <c r="L80" s="344"/>
      <c r="M80" s="188"/>
      <c r="N80" s="31"/>
      <c r="O80" s="30"/>
      <c r="P80" s="30"/>
      <c r="Q80" s="31"/>
      <c r="R80" s="31"/>
      <c r="S80" s="228"/>
      <c r="T80" s="242"/>
      <c r="U80" s="235"/>
    </row>
    <row r="81" spans="1:21" ht="19.5" customHeight="1">
      <c r="A81" s="36"/>
      <c r="B81" s="353"/>
      <c r="C81" s="354"/>
      <c r="D81" s="137"/>
      <c r="E81" s="205">
        <f>IF(AND(Einträge!D81&gt;=29,Einträge!D81&lt;32),2,IF(AND(Einträge!D81&gt;=32,Einträge!D81&lt;=35),3,(IF(AND(Einträge!D81&lt;29,Einträge!D81&gt;0),1,IF(Einträge!D81="",0,4)))))</f>
        <v>0</v>
      </c>
      <c r="F81" s="349"/>
      <c r="G81" s="350"/>
      <c r="H81" s="349"/>
      <c r="I81" s="350"/>
      <c r="J81" s="340"/>
      <c r="K81" s="341"/>
      <c r="L81" s="341"/>
      <c r="M81" s="188"/>
      <c r="N81" s="53"/>
      <c r="O81" s="54"/>
      <c r="P81" s="54"/>
      <c r="Q81" s="53"/>
      <c r="R81" s="53"/>
      <c r="S81" s="230"/>
      <c r="T81" s="244"/>
      <c r="U81" s="237"/>
    </row>
    <row r="82" spans="1:21" ht="19.5" customHeight="1">
      <c r="A82" s="58"/>
      <c r="B82" s="355"/>
      <c r="C82" s="355"/>
      <c r="D82" s="212"/>
      <c r="E82" s="205">
        <f>IF(AND(Einträge!D82&gt;=29,Einträge!D82&lt;32),2,IF(AND(Einträge!D82&gt;=32,Einträge!D82&lt;=35),3,(IF(AND(Einträge!D82&lt;29,Einträge!D82&gt;0),1,IF(Einträge!D82="",0,4)))))</f>
        <v>0</v>
      </c>
      <c r="F82" s="351"/>
      <c r="G82" s="352"/>
      <c r="H82" s="351"/>
      <c r="I82" s="352"/>
      <c r="J82" s="343"/>
      <c r="K82" s="344"/>
      <c r="L82" s="344"/>
      <c r="M82" s="188"/>
      <c r="N82" s="31"/>
      <c r="O82" s="30"/>
      <c r="P82" s="30"/>
      <c r="Q82" s="31"/>
      <c r="R82" s="31"/>
      <c r="S82" s="228"/>
      <c r="T82" s="242"/>
      <c r="U82" s="235"/>
    </row>
    <row r="83" spans="1:21" ht="19.5" customHeight="1">
      <c r="A83" s="36"/>
      <c r="B83" s="353"/>
      <c r="C83" s="354"/>
      <c r="D83" s="137"/>
      <c r="E83" s="205">
        <f>IF(AND(Einträge!D83&gt;=29,Einträge!D83&lt;32),2,IF(AND(Einträge!D83&gt;=32,Einträge!D83&lt;=35),3,(IF(AND(Einträge!D83&lt;29,Einträge!D83&gt;0),1,IF(Einträge!D83="",0,4)))))</f>
        <v>0</v>
      </c>
      <c r="F83" s="349"/>
      <c r="G83" s="350"/>
      <c r="H83" s="349"/>
      <c r="I83" s="350"/>
      <c r="J83" s="340"/>
      <c r="K83" s="341"/>
      <c r="L83" s="341"/>
      <c r="M83" s="188"/>
      <c r="N83" s="33"/>
      <c r="O83" s="32"/>
      <c r="P83" s="32"/>
      <c r="Q83" s="33"/>
      <c r="R83" s="33"/>
      <c r="S83" s="229"/>
      <c r="T83" s="243"/>
      <c r="U83" s="236"/>
    </row>
    <row r="84" spans="1:21" ht="19.5" customHeight="1">
      <c r="A84" s="58"/>
      <c r="B84" s="355"/>
      <c r="C84" s="355"/>
      <c r="D84" s="212"/>
      <c r="E84" s="205">
        <f>IF(AND(Einträge!D84&gt;=29,Einträge!D84&lt;32),2,IF(AND(Einträge!D84&gt;=32,Einträge!D84&lt;=35),3,(IF(AND(Einträge!D84&lt;29,Einträge!D84&gt;0),1,IF(Einträge!D84="",0,4)))))</f>
        <v>0</v>
      </c>
      <c r="F84" s="351"/>
      <c r="G84" s="352"/>
      <c r="H84" s="351"/>
      <c r="I84" s="352"/>
      <c r="J84" s="343"/>
      <c r="K84" s="344"/>
      <c r="L84" s="344"/>
      <c r="M84" s="188"/>
      <c r="N84" s="31"/>
      <c r="O84" s="30"/>
      <c r="P84" s="30"/>
      <c r="Q84" s="31"/>
      <c r="R84" s="31"/>
      <c r="S84" s="228"/>
      <c r="T84" s="242"/>
      <c r="U84" s="235"/>
    </row>
    <row r="85" spans="1:21" ht="19.5" customHeight="1">
      <c r="A85" s="36"/>
      <c r="B85" s="353"/>
      <c r="C85" s="354"/>
      <c r="D85" s="137"/>
      <c r="E85" s="205">
        <f>IF(AND(Einträge!D85&gt;=29,Einträge!D85&lt;32),2,IF(AND(Einträge!D85&gt;=32,Einträge!D85&lt;=35),3,(IF(AND(Einträge!D85&lt;29,Einträge!D85&gt;0),1,IF(Einträge!D85="",0,4)))))</f>
        <v>0</v>
      </c>
      <c r="F85" s="349"/>
      <c r="G85" s="350"/>
      <c r="H85" s="349"/>
      <c r="I85" s="350"/>
      <c r="J85" s="340"/>
      <c r="K85" s="341"/>
      <c r="L85" s="341"/>
      <c r="M85" s="188"/>
      <c r="N85" s="35"/>
      <c r="O85" s="34"/>
      <c r="P85" s="34"/>
      <c r="Q85" s="35"/>
      <c r="R85" s="35"/>
      <c r="S85" s="227"/>
      <c r="T85" s="241"/>
      <c r="U85" s="234"/>
    </row>
    <row r="86" spans="1:21" ht="19.5" customHeight="1">
      <c r="A86" s="58"/>
      <c r="B86" s="355"/>
      <c r="C86" s="355"/>
      <c r="D86" s="212"/>
      <c r="E86" s="205">
        <f>IF(AND(Einträge!D86&gt;=29,Einträge!D86&lt;32),2,IF(AND(Einträge!D86&gt;=32,Einträge!D86&lt;=35),3,(IF(AND(Einträge!D86&lt;29,Einträge!D86&gt;0),1,IF(Einträge!D86="",0,4)))))</f>
        <v>0</v>
      </c>
      <c r="F86" s="351"/>
      <c r="G86" s="352"/>
      <c r="H86" s="351"/>
      <c r="I86" s="352"/>
      <c r="J86" s="343"/>
      <c r="K86" s="344"/>
      <c r="L86" s="344"/>
      <c r="M86" s="188"/>
      <c r="N86" s="31"/>
      <c r="O86" s="30"/>
      <c r="P86" s="30"/>
      <c r="Q86" s="31"/>
      <c r="R86" s="31"/>
      <c r="S86" s="228"/>
      <c r="T86" s="242"/>
      <c r="U86" s="235"/>
    </row>
    <row r="87" spans="1:21" ht="19.5" customHeight="1">
      <c r="A87" s="36"/>
      <c r="B87" s="353"/>
      <c r="C87" s="354"/>
      <c r="D87" s="137"/>
      <c r="E87" s="205">
        <f>IF(AND(Einträge!D87&gt;=29,Einträge!D87&lt;32),2,IF(AND(Einträge!D87&gt;=32,Einträge!D87&lt;=35),3,(IF(AND(Einträge!D87&lt;29,Einträge!D87&gt;0),1,IF(Einträge!D87="",0,4)))))</f>
        <v>0</v>
      </c>
      <c r="F87" s="349"/>
      <c r="G87" s="350"/>
      <c r="H87" s="349"/>
      <c r="I87" s="350"/>
      <c r="J87" s="340"/>
      <c r="K87" s="341"/>
      <c r="L87" s="341"/>
      <c r="M87" s="188"/>
      <c r="N87" s="35"/>
      <c r="O87" s="34"/>
      <c r="P87" s="34"/>
      <c r="Q87" s="35"/>
      <c r="R87" s="35"/>
      <c r="S87" s="227"/>
      <c r="T87" s="241"/>
      <c r="U87" s="234"/>
    </row>
    <row r="88" spans="1:21" ht="19.5" customHeight="1">
      <c r="A88" s="58"/>
      <c r="B88" s="355"/>
      <c r="C88" s="355"/>
      <c r="D88" s="212"/>
      <c r="E88" s="205">
        <f>IF(AND(Einträge!D88&gt;=29,Einträge!D88&lt;32),2,IF(AND(Einträge!D88&gt;=32,Einträge!D88&lt;=35),3,(IF(AND(Einträge!D88&lt;29,Einträge!D88&gt;0),1,IF(Einträge!D88="",0,4)))))</f>
        <v>0</v>
      </c>
      <c r="F88" s="351"/>
      <c r="G88" s="352"/>
      <c r="H88" s="351"/>
      <c r="I88" s="352"/>
      <c r="J88" s="343"/>
      <c r="K88" s="344"/>
      <c r="L88" s="344"/>
      <c r="M88" s="188"/>
      <c r="N88" s="31"/>
      <c r="O88" s="30"/>
      <c r="P88" s="30"/>
      <c r="Q88" s="31"/>
      <c r="R88" s="31"/>
      <c r="S88" s="228"/>
      <c r="T88" s="242"/>
      <c r="U88" s="235"/>
    </row>
    <row r="89" spans="1:21" ht="19.5" customHeight="1">
      <c r="A89" s="36"/>
      <c r="B89" s="353"/>
      <c r="C89" s="354"/>
      <c r="D89" s="137"/>
      <c r="E89" s="205">
        <f>IF(AND(Einträge!D89&gt;=29,Einträge!D89&lt;32),2,IF(AND(Einträge!D89&gt;=32,Einträge!D89&lt;=35),3,(IF(AND(Einträge!D89&lt;29,Einträge!D89&gt;0),1,IF(Einträge!D89="",0,4)))))</f>
        <v>0</v>
      </c>
      <c r="F89" s="349"/>
      <c r="G89" s="350"/>
      <c r="H89" s="349"/>
      <c r="I89" s="350"/>
      <c r="J89" s="340"/>
      <c r="K89" s="341"/>
      <c r="L89" s="341"/>
      <c r="M89" s="188"/>
      <c r="N89" s="35"/>
      <c r="O89" s="34"/>
      <c r="P89" s="34"/>
      <c r="Q89" s="35"/>
      <c r="R89" s="35"/>
      <c r="S89" s="227"/>
      <c r="T89" s="241"/>
      <c r="U89" s="234"/>
    </row>
    <row r="90" spans="1:21" ht="19.5" customHeight="1">
      <c r="A90" s="58"/>
      <c r="B90" s="355"/>
      <c r="C90" s="355"/>
      <c r="D90" s="212"/>
      <c r="E90" s="205">
        <f>IF(AND(Einträge!D90&gt;=29,Einträge!D90&lt;32),2,IF(AND(Einträge!D90&gt;=32,Einträge!D90&lt;=35),3,(IF(AND(Einträge!D90&lt;29,Einträge!D90&gt;0),1,IF(Einträge!D90="",0,4)))))</f>
        <v>0</v>
      </c>
      <c r="F90" s="351"/>
      <c r="G90" s="352"/>
      <c r="H90" s="351"/>
      <c r="I90" s="352"/>
      <c r="J90" s="343"/>
      <c r="K90" s="344"/>
      <c r="L90" s="344"/>
      <c r="M90" s="188"/>
      <c r="N90" s="31"/>
      <c r="O90" s="30"/>
      <c r="P90" s="30"/>
      <c r="Q90" s="31"/>
      <c r="R90" s="31"/>
      <c r="S90" s="228"/>
      <c r="T90" s="242"/>
      <c r="U90" s="235"/>
    </row>
    <row r="91" spans="1:21" ht="19.5" customHeight="1">
      <c r="A91" s="36"/>
      <c r="B91" s="353"/>
      <c r="C91" s="354"/>
      <c r="D91" s="137"/>
      <c r="E91" s="205">
        <f>IF(AND(Einträge!D91&gt;=29,Einträge!D91&lt;32),2,IF(AND(Einträge!D91&gt;=32,Einträge!D91&lt;=35),3,(IF(AND(Einträge!D91&lt;29,Einträge!D91&gt;0),1,IF(Einträge!D91="",0,4)))))</f>
        <v>0</v>
      </c>
      <c r="F91" s="349"/>
      <c r="G91" s="350"/>
      <c r="H91" s="349"/>
      <c r="I91" s="350"/>
      <c r="J91" s="340"/>
      <c r="K91" s="341"/>
      <c r="L91" s="341"/>
      <c r="M91" s="188"/>
      <c r="N91" s="35"/>
      <c r="O91" s="34"/>
      <c r="P91" s="34"/>
      <c r="Q91" s="35"/>
      <c r="R91" s="35"/>
      <c r="S91" s="227"/>
      <c r="T91" s="241"/>
      <c r="U91" s="234"/>
    </row>
    <row r="92" spans="1:21" ht="19.5" customHeight="1">
      <c r="A92" s="58"/>
      <c r="B92" s="355"/>
      <c r="C92" s="355"/>
      <c r="D92" s="212"/>
      <c r="E92" s="205">
        <f>IF(AND(Einträge!D92&gt;=29,Einträge!D92&lt;32),2,IF(AND(Einträge!D92&gt;=32,Einträge!D92&lt;=35),3,(IF(AND(Einträge!D92&lt;29,Einträge!D92&gt;0),1,IF(Einträge!D92="",0,4)))))</f>
        <v>0</v>
      </c>
      <c r="F92" s="351"/>
      <c r="G92" s="352"/>
      <c r="H92" s="351"/>
      <c r="I92" s="352"/>
      <c r="J92" s="343"/>
      <c r="K92" s="344"/>
      <c r="L92" s="344"/>
      <c r="M92" s="188"/>
      <c r="N92" s="31"/>
      <c r="O92" s="30"/>
      <c r="P92" s="30"/>
      <c r="Q92" s="31"/>
      <c r="R92" s="31"/>
      <c r="S92" s="228"/>
      <c r="T92" s="242"/>
      <c r="U92" s="235"/>
    </row>
    <row r="93" spans="1:21" ht="19.5" customHeight="1">
      <c r="A93" s="36"/>
      <c r="B93" s="353"/>
      <c r="C93" s="354"/>
      <c r="D93" s="137"/>
      <c r="E93" s="205">
        <f>IF(AND(Einträge!D93&gt;=29,Einträge!D93&lt;32),2,IF(AND(Einträge!D93&gt;=32,Einträge!D93&lt;=35),3,(IF(AND(Einträge!D93&lt;29,Einträge!D93&gt;0),1,IF(Einträge!D93="",0,4)))))</f>
        <v>0</v>
      </c>
      <c r="F93" s="349"/>
      <c r="G93" s="350"/>
      <c r="H93" s="349"/>
      <c r="I93" s="350"/>
      <c r="J93" s="340"/>
      <c r="K93" s="341"/>
      <c r="L93" s="341"/>
      <c r="M93" s="188"/>
      <c r="N93" s="35"/>
      <c r="O93" s="34"/>
      <c r="P93" s="34"/>
      <c r="Q93" s="35"/>
      <c r="R93" s="35"/>
      <c r="S93" s="227"/>
      <c r="T93" s="241"/>
      <c r="U93" s="234"/>
    </row>
    <row r="94" spans="1:21" ht="19.5" customHeight="1">
      <c r="A94" s="58"/>
      <c r="B94" s="355"/>
      <c r="C94" s="355"/>
      <c r="D94" s="212"/>
      <c r="E94" s="205">
        <f>IF(AND(Einträge!D94&gt;=29,Einträge!D94&lt;32),2,IF(AND(Einträge!D94&gt;=32,Einträge!D94&lt;=35),3,(IF(AND(Einträge!D94&lt;29,Einträge!D94&gt;0),1,IF(Einträge!D94="",0,4)))))</f>
        <v>0</v>
      </c>
      <c r="F94" s="351"/>
      <c r="G94" s="352"/>
      <c r="H94" s="351"/>
      <c r="I94" s="352"/>
      <c r="J94" s="343"/>
      <c r="K94" s="344"/>
      <c r="L94" s="344"/>
      <c r="M94" s="188"/>
      <c r="N94" s="31"/>
      <c r="O94" s="30"/>
      <c r="P94" s="30"/>
      <c r="Q94" s="31"/>
      <c r="R94" s="31"/>
      <c r="S94" s="228"/>
      <c r="T94" s="242"/>
      <c r="U94" s="235"/>
    </row>
    <row r="95" spans="1:21" ht="19.5" customHeight="1">
      <c r="A95" s="36"/>
      <c r="B95" s="353"/>
      <c r="C95" s="354"/>
      <c r="D95" s="137"/>
      <c r="E95" s="205">
        <f>IF(AND(Einträge!D95&gt;=29,Einträge!D95&lt;32),2,IF(AND(Einträge!D95&gt;=32,Einträge!D95&lt;=35),3,(IF(AND(Einträge!D95&lt;29,Einträge!D95&gt;0),1,IF(Einträge!D95="",0,4)))))</f>
        <v>0</v>
      </c>
      <c r="F95" s="349"/>
      <c r="G95" s="350"/>
      <c r="H95" s="349"/>
      <c r="I95" s="350"/>
      <c r="J95" s="340"/>
      <c r="K95" s="341"/>
      <c r="L95" s="341"/>
      <c r="M95" s="188"/>
      <c r="N95" s="35"/>
      <c r="O95" s="34"/>
      <c r="P95" s="34"/>
      <c r="Q95" s="35"/>
      <c r="R95" s="35"/>
      <c r="S95" s="227"/>
      <c r="T95" s="241"/>
      <c r="U95" s="234"/>
    </row>
    <row r="96" spans="1:21" ht="19.5" customHeight="1">
      <c r="A96" s="58"/>
      <c r="B96" s="355"/>
      <c r="C96" s="355"/>
      <c r="D96" s="212"/>
      <c r="E96" s="205">
        <f>IF(AND(Einträge!D96&gt;=29,Einträge!D96&lt;32),2,IF(AND(Einträge!D96&gt;=32,Einträge!D96&lt;=35),3,(IF(AND(Einträge!D96&lt;29,Einträge!D96&gt;0),1,IF(Einträge!D96="",0,4)))))</f>
        <v>0</v>
      </c>
      <c r="F96" s="351"/>
      <c r="G96" s="352"/>
      <c r="H96" s="351"/>
      <c r="I96" s="352"/>
      <c r="J96" s="343"/>
      <c r="K96" s="344"/>
      <c r="L96" s="344"/>
      <c r="M96" s="188"/>
      <c r="N96" s="31"/>
      <c r="O96" s="30"/>
      <c r="P96" s="30"/>
      <c r="Q96" s="31"/>
      <c r="R96" s="31"/>
      <c r="S96" s="228"/>
      <c r="T96" s="242"/>
      <c r="U96" s="235"/>
    </row>
    <row r="97" spans="1:21" ht="19.5" customHeight="1">
      <c r="A97" s="36"/>
      <c r="B97" s="353"/>
      <c r="C97" s="354"/>
      <c r="D97" s="137"/>
      <c r="E97" s="205">
        <f>IF(AND(Einträge!D97&gt;=29,Einträge!D97&lt;32),2,IF(AND(Einträge!D97&gt;=32,Einträge!D97&lt;=35),3,(IF(AND(Einträge!D97&lt;29,Einträge!D97&gt;0),1,IF(Einträge!D97="",0,4)))))</f>
        <v>0</v>
      </c>
      <c r="F97" s="349"/>
      <c r="G97" s="350"/>
      <c r="H97" s="349"/>
      <c r="I97" s="350"/>
      <c r="J97" s="340"/>
      <c r="K97" s="341"/>
      <c r="L97" s="341"/>
      <c r="M97" s="188"/>
      <c r="N97" s="35"/>
      <c r="O97" s="34"/>
      <c r="P97" s="34"/>
      <c r="Q97" s="35"/>
      <c r="R97" s="35"/>
      <c r="S97" s="227"/>
      <c r="T97" s="241"/>
      <c r="U97" s="234"/>
    </row>
    <row r="98" spans="1:21" ht="19.5" customHeight="1">
      <c r="A98" s="58"/>
      <c r="B98" s="355"/>
      <c r="C98" s="355"/>
      <c r="D98" s="212"/>
      <c r="E98" s="205">
        <f>IF(AND(Einträge!D98&gt;=29,Einträge!D98&lt;32),2,IF(AND(Einträge!D98&gt;=32,Einträge!D98&lt;=35),3,(IF(AND(Einträge!D98&lt;29,Einträge!D98&gt;0),1,IF(Einträge!D98="",0,4)))))</f>
        <v>0</v>
      </c>
      <c r="F98" s="351"/>
      <c r="G98" s="352"/>
      <c r="H98" s="351"/>
      <c r="I98" s="352"/>
      <c r="J98" s="343"/>
      <c r="K98" s="344"/>
      <c r="L98" s="344"/>
      <c r="M98" s="188"/>
      <c r="N98" s="31"/>
      <c r="O98" s="30"/>
      <c r="P98" s="30"/>
      <c r="Q98" s="31"/>
      <c r="R98" s="31"/>
      <c r="S98" s="228"/>
      <c r="T98" s="242"/>
      <c r="U98" s="235"/>
    </row>
    <row r="99" spans="1:21" ht="19.5" customHeight="1">
      <c r="A99" s="36"/>
      <c r="B99" s="353"/>
      <c r="C99" s="354"/>
      <c r="D99" s="137"/>
      <c r="E99" s="205">
        <f>IF(AND(Einträge!D99&gt;=29,Einträge!D99&lt;32),2,IF(AND(Einträge!D99&gt;=32,Einträge!D99&lt;=35),3,(IF(AND(Einträge!D99&lt;29,Einträge!D99&gt;0),1,IF(Einträge!D99="",0,4)))))</f>
        <v>0</v>
      </c>
      <c r="F99" s="349"/>
      <c r="G99" s="350"/>
      <c r="H99" s="349"/>
      <c r="I99" s="350"/>
      <c r="J99" s="340"/>
      <c r="K99" s="341"/>
      <c r="L99" s="341"/>
      <c r="M99" s="188"/>
      <c r="N99" s="35"/>
      <c r="O99" s="34"/>
      <c r="P99" s="34"/>
      <c r="Q99" s="35"/>
      <c r="R99" s="35"/>
      <c r="S99" s="227"/>
      <c r="T99" s="241"/>
      <c r="U99" s="234"/>
    </row>
    <row r="100" spans="1:21" ht="19.5" customHeight="1" thickBot="1">
      <c r="A100" s="58"/>
      <c r="B100" s="355"/>
      <c r="C100" s="355"/>
      <c r="D100" s="212"/>
      <c r="E100" s="205">
        <f>IF(AND(Einträge!D100&gt;=29,Einträge!D100&lt;32),2,IF(AND(Einträge!D100&gt;=32,Einträge!D100&lt;=35),3,(IF(AND(Einträge!D100&lt;29,Einträge!D100&gt;0),1,IF(Einträge!D100="",0,4)))))</f>
        <v>0</v>
      </c>
      <c r="F100" s="351"/>
      <c r="G100" s="352"/>
      <c r="H100" s="351"/>
      <c r="I100" s="352"/>
      <c r="J100" s="343"/>
      <c r="K100" s="344"/>
      <c r="L100" s="344"/>
      <c r="M100" s="188"/>
      <c r="N100" s="31"/>
      <c r="O100" s="30"/>
      <c r="P100" s="30"/>
      <c r="Q100" s="31"/>
      <c r="R100" s="31"/>
      <c r="S100" s="228"/>
      <c r="T100" s="242"/>
      <c r="U100" s="235"/>
    </row>
    <row r="101" spans="1:21" ht="19.5" customHeight="1">
      <c r="A101" s="36"/>
      <c r="B101" s="353"/>
      <c r="C101" s="354"/>
      <c r="D101" s="137"/>
      <c r="E101" s="205">
        <f>IF(AND(Einträge!D101&gt;=29,Einträge!D101&lt;32),2,IF(AND(Einträge!D101&gt;=32,Einträge!D101&lt;=35),3,(IF(AND(Einträge!D101&lt;29,Einträge!D101&gt;0),1,IF(Einträge!D101="",0,4)))))</f>
        <v>0</v>
      </c>
      <c r="F101" s="349"/>
      <c r="G101" s="350"/>
      <c r="H101" s="349"/>
      <c r="I101" s="350"/>
      <c r="J101" s="340"/>
      <c r="K101" s="341"/>
      <c r="L101" s="341"/>
      <c r="M101" s="188"/>
      <c r="N101" s="29"/>
      <c r="O101" s="28"/>
      <c r="P101" s="28"/>
      <c r="Q101" s="29"/>
      <c r="R101" s="29"/>
      <c r="S101" s="231"/>
      <c r="T101" s="245"/>
      <c r="U101" s="238"/>
    </row>
    <row r="102" spans="1:21" ht="19.5" customHeight="1">
      <c r="A102" s="58"/>
      <c r="B102" s="355"/>
      <c r="C102" s="355"/>
      <c r="D102" s="212"/>
      <c r="E102" s="205">
        <f>IF(AND(Einträge!D102&gt;=29,Einträge!D102&lt;32),2,IF(AND(Einträge!D102&gt;=32,Einträge!D102&lt;=35),3,(IF(AND(Einträge!D102&lt;29,Einträge!D102&gt;0),1,IF(Einträge!D102="",0,4)))))</f>
        <v>0</v>
      </c>
      <c r="F102" s="351"/>
      <c r="G102" s="352"/>
      <c r="H102" s="351"/>
      <c r="I102" s="352"/>
      <c r="J102" s="343"/>
      <c r="K102" s="344"/>
      <c r="L102" s="344"/>
      <c r="M102" s="188"/>
      <c r="N102" s="31"/>
      <c r="O102" s="30"/>
      <c r="P102" s="30"/>
      <c r="Q102" s="31"/>
      <c r="R102" s="31"/>
      <c r="S102" s="228"/>
      <c r="T102" s="242"/>
      <c r="U102" s="235"/>
    </row>
    <row r="103" spans="1:21" ht="19.5" customHeight="1">
      <c r="A103" s="36"/>
      <c r="B103" s="353"/>
      <c r="C103" s="354"/>
      <c r="D103" s="137"/>
      <c r="E103" s="205">
        <f>IF(AND(Einträge!D103&gt;=29,Einträge!D103&lt;32),2,IF(AND(Einträge!D103&gt;=32,Einträge!D103&lt;=35),3,(IF(AND(Einträge!D103&lt;29,Einträge!D103&gt;0),1,IF(Einträge!D103="",0,4)))))</f>
        <v>0</v>
      </c>
      <c r="F103" s="349"/>
      <c r="G103" s="350"/>
      <c r="H103" s="349"/>
      <c r="I103" s="350"/>
      <c r="J103" s="340"/>
      <c r="K103" s="341"/>
      <c r="L103" s="341"/>
      <c r="M103" s="188"/>
      <c r="N103" s="33"/>
      <c r="O103" s="32"/>
      <c r="P103" s="32"/>
      <c r="Q103" s="33"/>
      <c r="R103" s="33"/>
      <c r="S103" s="229"/>
      <c r="T103" s="243"/>
      <c r="U103" s="236"/>
    </row>
    <row r="104" spans="1:21" ht="19.5" customHeight="1">
      <c r="A104" s="58"/>
      <c r="B104" s="355"/>
      <c r="C104" s="355"/>
      <c r="D104" s="212"/>
      <c r="E104" s="205">
        <f>IF(AND(Einträge!D104&gt;=29,Einträge!D104&lt;32),2,IF(AND(Einträge!D104&gt;=32,Einträge!D104&lt;=35),3,(IF(AND(Einträge!D104&lt;29,Einträge!D104&gt;0),1,IF(Einträge!D104="",0,4)))))</f>
        <v>0</v>
      </c>
      <c r="F104" s="351"/>
      <c r="G104" s="352"/>
      <c r="H104" s="351"/>
      <c r="I104" s="352"/>
      <c r="J104" s="343"/>
      <c r="K104" s="344"/>
      <c r="L104" s="344"/>
      <c r="M104" s="188"/>
      <c r="N104" s="31"/>
      <c r="O104" s="30"/>
      <c r="P104" s="30"/>
      <c r="Q104" s="31"/>
      <c r="R104" s="31"/>
      <c r="S104" s="228"/>
      <c r="T104" s="242"/>
      <c r="U104" s="235"/>
    </row>
    <row r="105" spans="1:21" ht="19.5" customHeight="1">
      <c r="A105" s="36"/>
      <c r="B105" s="353"/>
      <c r="C105" s="354"/>
      <c r="D105" s="137"/>
      <c r="E105" s="205">
        <f>IF(AND(Einträge!D105&gt;=29,Einträge!D105&lt;32),2,IF(AND(Einträge!D105&gt;=32,Einträge!D105&lt;=35),3,(IF(AND(Einträge!D105&lt;29,Einträge!D105&gt;0),1,IF(Einträge!D105="",0,4)))))</f>
        <v>0</v>
      </c>
      <c r="F105" s="349"/>
      <c r="G105" s="350"/>
      <c r="H105" s="349"/>
      <c r="I105" s="350"/>
      <c r="J105" s="340"/>
      <c r="K105" s="341"/>
      <c r="L105" s="341"/>
      <c r="M105" s="188"/>
      <c r="N105" s="35"/>
      <c r="O105" s="34"/>
      <c r="P105" s="34"/>
      <c r="Q105" s="35"/>
      <c r="R105" s="35"/>
      <c r="S105" s="227"/>
      <c r="T105" s="241"/>
      <c r="U105" s="234"/>
    </row>
    <row r="106" spans="1:21" ht="19.5" customHeight="1">
      <c r="A106" s="58"/>
      <c r="B106" s="355"/>
      <c r="C106" s="355"/>
      <c r="D106" s="212"/>
      <c r="E106" s="205">
        <f>IF(AND(Einträge!D106&gt;=29,Einträge!D106&lt;32),2,IF(AND(Einträge!D106&gt;=32,Einträge!D106&lt;=35),3,(IF(AND(Einträge!D106&lt;29,Einträge!D106&gt;0),1,IF(Einträge!D106="",0,4)))))</f>
        <v>0</v>
      </c>
      <c r="F106" s="351"/>
      <c r="G106" s="352"/>
      <c r="H106" s="351"/>
      <c r="I106" s="352"/>
      <c r="J106" s="343"/>
      <c r="K106" s="344"/>
      <c r="L106" s="344"/>
      <c r="M106" s="188"/>
      <c r="N106" s="31"/>
      <c r="O106" s="30"/>
      <c r="P106" s="30"/>
      <c r="Q106" s="31"/>
      <c r="R106" s="31"/>
      <c r="S106" s="228"/>
      <c r="T106" s="242"/>
      <c r="U106" s="235"/>
    </row>
    <row r="107" spans="1:21" ht="19.5" customHeight="1">
      <c r="A107" s="36"/>
      <c r="B107" s="353"/>
      <c r="C107" s="354"/>
      <c r="D107" s="137"/>
      <c r="E107" s="205">
        <f>IF(AND(Einträge!D107&gt;=29,Einträge!D107&lt;32),2,IF(AND(Einträge!D107&gt;=32,Einträge!D107&lt;=35),3,(IF(AND(Einträge!D107&lt;29,Einträge!D107&gt;0),1,IF(Einträge!D107="",0,4)))))</f>
        <v>0</v>
      </c>
      <c r="F107" s="349"/>
      <c r="G107" s="350"/>
      <c r="H107" s="349"/>
      <c r="I107" s="350"/>
      <c r="J107" s="340"/>
      <c r="K107" s="341"/>
      <c r="L107" s="341"/>
      <c r="M107" s="188"/>
      <c r="N107" s="35"/>
      <c r="O107" s="34"/>
      <c r="P107" s="34"/>
      <c r="Q107" s="35"/>
      <c r="R107" s="35"/>
      <c r="S107" s="227"/>
      <c r="T107" s="241"/>
      <c r="U107" s="234"/>
    </row>
    <row r="108" spans="1:21" ht="19.5" customHeight="1">
      <c r="A108" s="58"/>
      <c r="B108" s="355"/>
      <c r="C108" s="355"/>
      <c r="D108" s="212"/>
      <c r="E108" s="205">
        <f>IF(AND(Einträge!D108&gt;=29,Einträge!D108&lt;32),2,IF(AND(Einträge!D108&gt;=32,Einträge!D108&lt;=35),3,(IF(AND(Einträge!D108&lt;29,Einträge!D108&gt;0),1,IF(Einträge!D108="",0,4)))))</f>
        <v>0</v>
      </c>
      <c r="F108" s="351"/>
      <c r="G108" s="352"/>
      <c r="H108" s="351"/>
      <c r="I108" s="352"/>
      <c r="J108" s="343"/>
      <c r="K108" s="344"/>
      <c r="L108" s="344"/>
      <c r="M108" s="188"/>
      <c r="N108" s="31"/>
      <c r="O108" s="30"/>
      <c r="P108" s="30"/>
      <c r="Q108" s="31"/>
      <c r="R108" s="31"/>
      <c r="S108" s="228"/>
      <c r="T108" s="242"/>
      <c r="U108" s="235"/>
    </row>
    <row r="109" spans="1:21" ht="19.5" customHeight="1">
      <c r="A109" s="36"/>
      <c r="B109" s="353"/>
      <c r="C109" s="354"/>
      <c r="D109" s="137"/>
      <c r="E109" s="205">
        <f>IF(AND(Einträge!D109&gt;=29,Einträge!D109&lt;32),2,IF(AND(Einträge!D109&gt;=32,Einträge!D109&lt;=35),3,(IF(AND(Einträge!D109&lt;29,Einträge!D109&gt;0),1,IF(Einträge!D109="",0,4)))))</f>
        <v>0</v>
      </c>
      <c r="F109" s="349"/>
      <c r="G109" s="350"/>
      <c r="H109" s="349"/>
      <c r="I109" s="350"/>
      <c r="J109" s="340"/>
      <c r="K109" s="341"/>
      <c r="L109" s="341"/>
      <c r="M109" s="188"/>
      <c r="N109" s="35"/>
      <c r="O109" s="34"/>
      <c r="P109" s="34"/>
      <c r="Q109" s="35"/>
      <c r="R109" s="35"/>
      <c r="S109" s="227"/>
      <c r="T109" s="241"/>
      <c r="U109" s="234"/>
    </row>
    <row r="110" spans="1:21" ht="19.5" customHeight="1">
      <c r="A110" s="58"/>
      <c r="B110" s="355"/>
      <c r="C110" s="355"/>
      <c r="D110" s="212"/>
      <c r="E110" s="205">
        <f>IF(AND(Einträge!D110&gt;=29,Einträge!D110&lt;32),2,IF(AND(Einträge!D110&gt;=32,Einträge!D110&lt;=35),3,(IF(AND(Einträge!D110&lt;29,Einträge!D110&gt;0),1,IF(Einträge!D110="",0,4)))))</f>
        <v>0</v>
      </c>
      <c r="F110" s="351"/>
      <c r="G110" s="352"/>
      <c r="H110" s="351"/>
      <c r="I110" s="352"/>
      <c r="J110" s="343"/>
      <c r="K110" s="344"/>
      <c r="L110" s="344"/>
      <c r="M110" s="188"/>
      <c r="N110" s="31"/>
      <c r="O110" s="30"/>
      <c r="P110" s="30"/>
      <c r="Q110" s="31"/>
      <c r="R110" s="31"/>
      <c r="S110" s="228"/>
      <c r="T110" s="242"/>
      <c r="U110" s="235"/>
    </row>
    <row r="111" spans="1:21" ht="19.5" customHeight="1">
      <c r="A111" s="36"/>
      <c r="B111" s="353"/>
      <c r="C111" s="354"/>
      <c r="D111" s="137"/>
      <c r="E111" s="205">
        <f>IF(AND(Einträge!D111&gt;=29,Einträge!D111&lt;32),2,IF(AND(Einträge!D111&gt;=32,Einträge!D111&lt;=35),3,(IF(AND(Einträge!D111&lt;29,Einträge!D111&gt;0),1,IF(Einträge!D111="",0,4)))))</f>
        <v>0</v>
      </c>
      <c r="F111" s="349"/>
      <c r="G111" s="350"/>
      <c r="H111" s="349"/>
      <c r="I111" s="350"/>
      <c r="J111" s="340"/>
      <c r="K111" s="341"/>
      <c r="L111" s="341"/>
      <c r="M111" s="188"/>
      <c r="N111" s="35"/>
      <c r="O111" s="34"/>
      <c r="P111" s="34"/>
      <c r="Q111" s="35"/>
      <c r="R111" s="35"/>
      <c r="S111" s="227"/>
      <c r="T111" s="241"/>
      <c r="U111" s="234"/>
    </row>
    <row r="112" spans="1:21" ht="19.5" customHeight="1">
      <c r="A112" s="58"/>
      <c r="B112" s="355"/>
      <c r="C112" s="355"/>
      <c r="D112" s="212"/>
      <c r="E112" s="205">
        <f>IF(AND(Einträge!D112&gt;=29,Einträge!D112&lt;32),2,IF(AND(Einträge!D112&gt;=32,Einträge!D112&lt;=35),3,(IF(AND(Einträge!D112&lt;29,Einträge!D112&gt;0),1,IF(Einträge!D112="",0,4)))))</f>
        <v>0</v>
      </c>
      <c r="F112" s="351"/>
      <c r="G112" s="352"/>
      <c r="H112" s="351"/>
      <c r="I112" s="352"/>
      <c r="J112" s="343"/>
      <c r="K112" s="344"/>
      <c r="L112" s="344"/>
      <c r="M112" s="188"/>
      <c r="N112" s="31"/>
      <c r="O112" s="30"/>
      <c r="P112" s="30"/>
      <c r="Q112" s="31"/>
      <c r="R112" s="31"/>
      <c r="S112" s="228"/>
      <c r="T112" s="242"/>
      <c r="U112" s="235"/>
    </row>
    <row r="113" spans="1:21" ht="19.5" customHeight="1">
      <c r="A113" s="36"/>
      <c r="B113" s="353"/>
      <c r="C113" s="354"/>
      <c r="D113" s="137"/>
      <c r="E113" s="205">
        <f>IF(AND(Einträge!D113&gt;=29,Einträge!D113&lt;32),2,IF(AND(Einträge!D113&gt;=32,Einträge!D113&lt;=35),3,(IF(AND(Einträge!D113&lt;29,Einträge!D113&gt;0),1,IF(Einträge!D113="",0,4)))))</f>
        <v>0</v>
      </c>
      <c r="F113" s="349"/>
      <c r="G113" s="350"/>
      <c r="H113" s="349"/>
      <c r="I113" s="350"/>
      <c r="J113" s="340"/>
      <c r="K113" s="341"/>
      <c r="L113" s="341"/>
      <c r="M113" s="188"/>
      <c r="N113" s="35"/>
      <c r="O113" s="34"/>
      <c r="P113" s="34"/>
      <c r="Q113" s="35"/>
      <c r="R113" s="35"/>
      <c r="S113" s="227"/>
      <c r="T113" s="241"/>
      <c r="U113" s="234"/>
    </row>
    <row r="114" spans="1:21" ht="19.5" customHeight="1">
      <c r="A114" s="58"/>
      <c r="B114" s="355"/>
      <c r="C114" s="355"/>
      <c r="D114" s="212"/>
      <c r="E114" s="205">
        <f>IF(AND(Einträge!D114&gt;=29,Einträge!D114&lt;32),2,IF(AND(Einträge!D114&gt;=32,Einträge!D114&lt;=35),3,(IF(AND(Einträge!D114&lt;29,Einträge!D114&gt;0),1,IF(Einträge!D114="",0,4)))))</f>
        <v>0</v>
      </c>
      <c r="F114" s="351"/>
      <c r="G114" s="352"/>
      <c r="H114" s="351"/>
      <c r="I114" s="352"/>
      <c r="J114" s="343"/>
      <c r="K114" s="344"/>
      <c r="L114" s="344"/>
      <c r="M114" s="188"/>
      <c r="N114" s="31"/>
      <c r="O114" s="30"/>
      <c r="P114" s="30"/>
      <c r="Q114" s="31"/>
      <c r="R114" s="31"/>
      <c r="S114" s="228"/>
      <c r="T114" s="242"/>
      <c r="U114" s="235"/>
    </row>
    <row r="115" spans="1:21" ht="19.5" customHeight="1">
      <c r="A115" s="36"/>
      <c r="B115" s="353"/>
      <c r="C115" s="354"/>
      <c r="D115" s="137"/>
      <c r="E115" s="205">
        <f>IF(AND(Einträge!D115&gt;=29,Einträge!D115&lt;32),2,IF(AND(Einträge!D115&gt;=32,Einträge!D115&lt;=35),3,(IF(AND(Einträge!D115&lt;29,Einträge!D115&gt;0),1,IF(Einträge!D115="",0,4)))))</f>
        <v>0</v>
      </c>
      <c r="F115" s="349"/>
      <c r="G115" s="350"/>
      <c r="H115" s="349"/>
      <c r="I115" s="350"/>
      <c r="J115" s="340"/>
      <c r="K115" s="341"/>
      <c r="L115" s="341"/>
      <c r="M115" s="188"/>
      <c r="N115" s="35"/>
      <c r="O115" s="34"/>
      <c r="P115" s="34"/>
      <c r="Q115" s="35"/>
      <c r="R115" s="35"/>
      <c r="S115" s="227"/>
      <c r="T115" s="241"/>
      <c r="U115" s="234"/>
    </row>
    <row r="116" spans="1:21" ht="19.5" customHeight="1">
      <c r="A116" s="58"/>
      <c r="B116" s="355"/>
      <c r="C116" s="355"/>
      <c r="D116" s="212"/>
      <c r="E116" s="205">
        <f>IF(AND(Einträge!D116&gt;=29,Einträge!D116&lt;32),2,IF(AND(Einträge!D116&gt;=32,Einträge!D116&lt;=35),3,(IF(AND(Einträge!D116&lt;29,Einträge!D116&gt;0),1,IF(Einträge!D116="",0,4)))))</f>
        <v>0</v>
      </c>
      <c r="F116" s="351"/>
      <c r="G116" s="352"/>
      <c r="H116" s="351"/>
      <c r="I116" s="352"/>
      <c r="J116" s="343"/>
      <c r="K116" s="344"/>
      <c r="L116" s="344"/>
      <c r="M116" s="188"/>
      <c r="N116" s="31"/>
      <c r="O116" s="30"/>
      <c r="P116" s="30"/>
      <c r="Q116" s="31"/>
      <c r="R116" s="31"/>
      <c r="S116" s="228"/>
      <c r="T116" s="242"/>
      <c r="U116" s="235"/>
    </row>
    <row r="117" spans="1:21" ht="19.5" customHeight="1">
      <c r="A117" s="36"/>
      <c r="B117" s="353"/>
      <c r="C117" s="354"/>
      <c r="D117" s="137"/>
      <c r="E117" s="205">
        <f>IF(AND(Einträge!D117&gt;=29,Einträge!D117&lt;32),2,IF(AND(Einträge!D117&gt;=32,Einträge!D117&lt;=35),3,(IF(AND(Einträge!D117&lt;29,Einträge!D117&gt;0),1,IF(Einträge!D117="",0,4)))))</f>
        <v>0</v>
      </c>
      <c r="F117" s="349"/>
      <c r="G117" s="350"/>
      <c r="H117" s="349"/>
      <c r="I117" s="350"/>
      <c r="J117" s="340"/>
      <c r="K117" s="341"/>
      <c r="L117" s="341"/>
      <c r="M117" s="188"/>
      <c r="N117" s="35"/>
      <c r="O117" s="34"/>
      <c r="P117" s="34"/>
      <c r="Q117" s="35"/>
      <c r="R117" s="35"/>
      <c r="S117" s="227"/>
      <c r="T117" s="241"/>
      <c r="U117" s="234"/>
    </row>
    <row r="118" spans="1:21" ht="19.5" customHeight="1">
      <c r="A118" s="58"/>
      <c r="B118" s="355"/>
      <c r="C118" s="355"/>
      <c r="D118" s="212"/>
      <c r="E118" s="205">
        <f>IF(AND(Einträge!D118&gt;=29,Einträge!D118&lt;32),2,IF(AND(Einträge!D118&gt;=32,Einträge!D118&lt;=35),3,(IF(AND(Einträge!D118&lt;29,Einträge!D118&gt;0),1,IF(Einträge!D118="",0,4)))))</f>
        <v>0</v>
      </c>
      <c r="F118" s="351"/>
      <c r="G118" s="352"/>
      <c r="H118" s="351"/>
      <c r="I118" s="352"/>
      <c r="J118" s="343"/>
      <c r="K118" s="344"/>
      <c r="L118" s="344"/>
      <c r="M118" s="188"/>
      <c r="N118" s="31"/>
      <c r="O118" s="30"/>
      <c r="P118" s="30"/>
      <c r="Q118" s="31"/>
      <c r="R118" s="31"/>
      <c r="S118" s="228"/>
      <c r="T118" s="242"/>
      <c r="U118" s="235"/>
    </row>
    <row r="119" spans="1:21" ht="19.5" customHeight="1">
      <c r="A119" s="36"/>
      <c r="B119" s="353"/>
      <c r="C119" s="354"/>
      <c r="D119" s="137"/>
      <c r="E119" s="205">
        <f>IF(AND(Einträge!D119&gt;=29,Einträge!D119&lt;32),2,IF(AND(Einträge!D119&gt;=32,Einträge!D119&lt;=35),3,(IF(AND(Einträge!D119&lt;29,Einträge!D119&gt;0),1,IF(Einträge!D119="",0,4)))))</f>
        <v>0</v>
      </c>
      <c r="F119" s="349"/>
      <c r="G119" s="350"/>
      <c r="H119" s="349"/>
      <c r="I119" s="350"/>
      <c r="J119" s="340"/>
      <c r="K119" s="341"/>
      <c r="L119" s="341"/>
      <c r="M119" s="188"/>
      <c r="N119" s="35"/>
      <c r="O119" s="34"/>
      <c r="P119" s="34"/>
      <c r="Q119" s="35"/>
      <c r="R119" s="35"/>
      <c r="S119" s="227"/>
      <c r="T119" s="241"/>
      <c r="U119" s="234"/>
    </row>
    <row r="120" spans="1:21" ht="19.5" customHeight="1">
      <c r="A120" s="58"/>
      <c r="B120" s="355"/>
      <c r="C120" s="355"/>
      <c r="D120" s="212"/>
      <c r="E120" s="205">
        <f>IF(AND(Einträge!D120&gt;=29,Einträge!D120&lt;32),2,IF(AND(Einträge!D120&gt;=32,Einträge!D120&lt;=35),3,(IF(AND(Einträge!D120&lt;29,Einträge!D120&gt;0),1,IF(Einträge!D120="",0,4)))))</f>
        <v>0</v>
      </c>
      <c r="F120" s="351"/>
      <c r="G120" s="352"/>
      <c r="H120" s="351"/>
      <c r="I120" s="352"/>
      <c r="J120" s="343"/>
      <c r="K120" s="344"/>
      <c r="L120" s="344"/>
      <c r="M120" s="188"/>
      <c r="N120" s="31"/>
      <c r="O120" s="30"/>
      <c r="P120" s="30"/>
      <c r="Q120" s="31"/>
      <c r="R120" s="31"/>
      <c r="S120" s="228"/>
      <c r="T120" s="242"/>
      <c r="U120" s="235"/>
    </row>
    <row r="121" spans="1:21" ht="19.5" customHeight="1">
      <c r="A121" s="36"/>
      <c r="B121" s="353"/>
      <c r="C121" s="354"/>
      <c r="D121" s="137"/>
      <c r="E121" s="205">
        <f>IF(AND(Einträge!D121&gt;=29,Einträge!D121&lt;32),2,IF(AND(Einträge!D121&gt;=32,Einträge!D121&lt;=35),3,(IF(AND(Einträge!D121&lt;29,Einträge!D121&gt;0),1,IF(Einträge!D121="",0,4)))))</f>
        <v>0</v>
      </c>
      <c r="F121" s="349"/>
      <c r="G121" s="350"/>
      <c r="H121" s="349"/>
      <c r="I121" s="350"/>
      <c r="J121" s="340"/>
      <c r="K121" s="341"/>
      <c r="L121" s="341"/>
      <c r="M121" s="188"/>
      <c r="N121" s="53"/>
      <c r="O121" s="54"/>
      <c r="P121" s="54"/>
      <c r="Q121" s="53"/>
      <c r="R121" s="53"/>
      <c r="S121" s="230"/>
      <c r="T121" s="244"/>
      <c r="U121" s="237"/>
    </row>
    <row r="122" spans="1:21" ht="19.5" customHeight="1">
      <c r="A122" s="58"/>
      <c r="B122" s="355"/>
      <c r="C122" s="355"/>
      <c r="D122" s="212"/>
      <c r="E122" s="205">
        <f>IF(AND(Einträge!D122&gt;=29,Einträge!D122&lt;32),2,IF(AND(Einträge!D122&gt;=32,Einträge!D122&lt;=35),3,(IF(AND(Einträge!D122&lt;29,Einträge!D122&gt;0),1,IF(Einträge!D122="",0,4)))))</f>
        <v>0</v>
      </c>
      <c r="F122" s="351"/>
      <c r="G122" s="352"/>
      <c r="H122" s="351"/>
      <c r="I122" s="352"/>
      <c r="J122" s="343"/>
      <c r="K122" s="344"/>
      <c r="L122" s="344"/>
      <c r="M122" s="188"/>
      <c r="N122" s="31"/>
      <c r="O122" s="30"/>
      <c r="P122" s="30"/>
      <c r="Q122" s="31"/>
      <c r="R122" s="31"/>
      <c r="S122" s="228"/>
      <c r="T122" s="242"/>
      <c r="U122" s="235"/>
    </row>
    <row r="123" spans="1:21" ht="19.5" customHeight="1">
      <c r="A123" s="36"/>
      <c r="B123" s="353"/>
      <c r="C123" s="354"/>
      <c r="D123" s="137"/>
      <c r="E123" s="205">
        <f>IF(AND(Einträge!D123&gt;=29,Einträge!D123&lt;32),2,IF(AND(Einträge!D123&gt;=32,Einträge!D123&lt;=35),3,(IF(AND(Einträge!D123&lt;29,Einträge!D123&gt;0),1,IF(Einträge!D123="",0,4)))))</f>
        <v>0</v>
      </c>
      <c r="F123" s="349"/>
      <c r="G123" s="350"/>
      <c r="H123" s="349"/>
      <c r="I123" s="350"/>
      <c r="J123" s="340"/>
      <c r="K123" s="341"/>
      <c r="L123" s="341"/>
      <c r="M123" s="188"/>
      <c r="N123" s="33"/>
      <c r="O123" s="32"/>
      <c r="P123" s="32"/>
      <c r="Q123" s="33"/>
      <c r="R123" s="33"/>
      <c r="S123" s="229"/>
      <c r="T123" s="243"/>
      <c r="U123" s="236"/>
    </row>
    <row r="124" spans="1:21" ht="19.5" customHeight="1">
      <c r="A124" s="58"/>
      <c r="B124" s="355"/>
      <c r="C124" s="355"/>
      <c r="D124" s="212"/>
      <c r="E124" s="205">
        <f>IF(AND(Einträge!D124&gt;=29,Einträge!D124&lt;32),2,IF(AND(Einträge!D124&gt;=32,Einträge!D124&lt;=35),3,(IF(AND(Einträge!D124&lt;29,Einträge!D124&gt;0),1,IF(Einträge!D124="",0,4)))))</f>
        <v>0</v>
      </c>
      <c r="F124" s="351"/>
      <c r="G124" s="352"/>
      <c r="H124" s="351"/>
      <c r="I124" s="352"/>
      <c r="J124" s="343"/>
      <c r="K124" s="344"/>
      <c r="L124" s="344"/>
      <c r="M124" s="188"/>
      <c r="N124" s="31"/>
      <c r="O124" s="30"/>
      <c r="P124" s="30"/>
      <c r="Q124" s="31"/>
      <c r="R124" s="31"/>
      <c r="S124" s="228"/>
      <c r="T124" s="242"/>
      <c r="U124" s="235"/>
    </row>
    <row r="125" spans="1:21" ht="19.5" customHeight="1">
      <c r="A125" s="36"/>
      <c r="B125" s="353"/>
      <c r="C125" s="354"/>
      <c r="D125" s="137"/>
      <c r="E125" s="205">
        <f>IF(AND(Einträge!D125&gt;=29,Einträge!D125&lt;32),2,IF(AND(Einträge!D125&gt;=32,Einträge!D125&lt;=35),3,(IF(AND(Einträge!D125&lt;29,Einträge!D125&gt;0),1,IF(Einträge!D125="",0,4)))))</f>
        <v>0</v>
      </c>
      <c r="F125" s="349"/>
      <c r="G125" s="350"/>
      <c r="H125" s="349"/>
      <c r="I125" s="350"/>
      <c r="J125" s="340"/>
      <c r="K125" s="341"/>
      <c r="L125" s="341"/>
      <c r="M125" s="188"/>
      <c r="N125" s="35"/>
      <c r="O125" s="34"/>
      <c r="P125" s="34"/>
      <c r="Q125" s="35"/>
      <c r="R125" s="35"/>
      <c r="S125" s="227"/>
      <c r="T125" s="241"/>
      <c r="U125" s="234"/>
    </row>
    <row r="126" spans="1:21" ht="19.5" customHeight="1">
      <c r="A126" s="58"/>
      <c r="B126" s="355"/>
      <c r="C126" s="355"/>
      <c r="D126" s="212"/>
      <c r="E126" s="205">
        <f>IF(AND(Einträge!D126&gt;=29,Einträge!D126&lt;32),2,IF(AND(Einträge!D126&gt;=32,Einträge!D126&lt;=35),3,(IF(AND(Einträge!D126&lt;29,Einträge!D126&gt;0),1,IF(Einträge!D126="",0,4)))))</f>
        <v>0</v>
      </c>
      <c r="F126" s="351"/>
      <c r="G126" s="352"/>
      <c r="H126" s="351"/>
      <c r="I126" s="352"/>
      <c r="J126" s="343"/>
      <c r="K126" s="344"/>
      <c r="L126" s="344"/>
      <c r="M126" s="188"/>
      <c r="N126" s="31"/>
      <c r="O126" s="30"/>
      <c r="P126" s="30"/>
      <c r="Q126" s="31"/>
      <c r="R126" s="31"/>
      <c r="S126" s="228"/>
      <c r="T126" s="242"/>
      <c r="U126" s="235"/>
    </row>
    <row r="127" spans="1:21" ht="19.5" customHeight="1">
      <c r="A127" s="36"/>
      <c r="B127" s="353"/>
      <c r="C127" s="354"/>
      <c r="D127" s="137"/>
      <c r="E127" s="205">
        <f>IF(AND(Einträge!D127&gt;=29,Einträge!D127&lt;32),2,IF(AND(Einträge!D127&gt;=32,Einträge!D127&lt;=35),3,(IF(AND(Einträge!D127&lt;29,Einträge!D127&gt;0),1,IF(Einträge!D127="",0,4)))))</f>
        <v>0</v>
      </c>
      <c r="F127" s="349"/>
      <c r="G127" s="350"/>
      <c r="H127" s="349"/>
      <c r="I127" s="350"/>
      <c r="J127" s="340"/>
      <c r="K127" s="341"/>
      <c r="L127" s="341"/>
      <c r="M127" s="188"/>
      <c r="N127" s="35"/>
      <c r="O127" s="34"/>
      <c r="P127" s="34"/>
      <c r="Q127" s="35"/>
      <c r="R127" s="35"/>
      <c r="S127" s="227"/>
      <c r="T127" s="241"/>
      <c r="U127" s="234"/>
    </row>
    <row r="128" spans="1:21" ht="19.5" customHeight="1">
      <c r="A128" s="58"/>
      <c r="B128" s="355"/>
      <c r="C128" s="355"/>
      <c r="D128" s="212"/>
      <c r="E128" s="205">
        <f>IF(AND(Einträge!D128&gt;=29,Einträge!D128&lt;32),2,IF(AND(Einträge!D128&gt;=32,Einträge!D128&lt;=35),3,(IF(AND(Einträge!D128&lt;29,Einträge!D128&gt;0),1,IF(Einträge!D128="",0,4)))))</f>
        <v>0</v>
      </c>
      <c r="F128" s="351"/>
      <c r="G128" s="352"/>
      <c r="H128" s="351"/>
      <c r="I128" s="352"/>
      <c r="J128" s="343"/>
      <c r="K128" s="344"/>
      <c r="L128" s="344"/>
      <c r="M128" s="188"/>
      <c r="N128" s="31"/>
      <c r="O128" s="30"/>
      <c r="P128" s="30"/>
      <c r="Q128" s="31"/>
      <c r="R128" s="31"/>
      <c r="S128" s="228"/>
      <c r="T128" s="242"/>
      <c r="U128" s="235"/>
    </row>
    <row r="129" spans="1:21" ht="19.5" customHeight="1">
      <c r="A129" s="36"/>
      <c r="B129" s="353"/>
      <c r="C129" s="354"/>
      <c r="D129" s="137"/>
      <c r="E129" s="205">
        <f>IF(AND(Einträge!D129&gt;=29,Einträge!D129&lt;32),2,IF(AND(Einträge!D129&gt;=32,Einträge!D129&lt;=35),3,(IF(AND(Einträge!D129&lt;29,Einträge!D129&gt;0),1,IF(Einträge!D129="",0,4)))))</f>
        <v>0</v>
      </c>
      <c r="F129" s="349"/>
      <c r="G129" s="350"/>
      <c r="H129" s="349"/>
      <c r="I129" s="350"/>
      <c r="J129" s="340"/>
      <c r="K129" s="341"/>
      <c r="L129" s="341"/>
      <c r="M129" s="188"/>
      <c r="N129" s="35"/>
      <c r="O129" s="34"/>
      <c r="P129" s="34"/>
      <c r="Q129" s="35"/>
      <c r="R129" s="35"/>
      <c r="S129" s="227"/>
      <c r="T129" s="241"/>
      <c r="U129" s="234"/>
    </row>
    <row r="130" spans="1:21" ht="19.5" customHeight="1">
      <c r="A130" s="58"/>
      <c r="B130" s="355"/>
      <c r="C130" s="355"/>
      <c r="D130" s="212"/>
      <c r="E130" s="205">
        <f>IF(AND(Einträge!D130&gt;=29,Einträge!D130&lt;32),2,IF(AND(Einträge!D130&gt;=32,Einträge!D130&lt;=35),3,(IF(AND(Einträge!D130&lt;29,Einträge!D130&gt;0),1,IF(Einträge!D130="",0,4)))))</f>
        <v>0</v>
      </c>
      <c r="F130" s="351"/>
      <c r="G130" s="352"/>
      <c r="H130" s="351"/>
      <c r="I130" s="352"/>
      <c r="J130" s="343"/>
      <c r="K130" s="344"/>
      <c r="L130" s="344"/>
      <c r="M130" s="188"/>
      <c r="N130" s="31"/>
      <c r="O130" s="30"/>
      <c r="P130" s="30"/>
      <c r="Q130" s="31"/>
      <c r="R130" s="31"/>
      <c r="S130" s="228"/>
      <c r="T130" s="242"/>
      <c r="U130" s="235"/>
    </row>
    <row r="131" spans="1:21" ht="19.5" customHeight="1">
      <c r="A131" s="36"/>
      <c r="B131" s="353"/>
      <c r="C131" s="354"/>
      <c r="D131" s="137"/>
      <c r="E131" s="205">
        <f>IF(AND(Einträge!D131&gt;=29,Einträge!D131&lt;32),2,IF(AND(Einträge!D131&gt;=32,Einträge!D131&lt;=35),3,(IF(AND(Einträge!D131&lt;29,Einträge!D131&gt;0),1,IF(Einträge!D131="",0,4)))))</f>
        <v>0</v>
      </c>
      <c r="F131" s="349"/>
      <c r="G131" s="350"/>
      <c r="H131" s="349"/>
      <c r="I131" s="350"/>
      <c r="J131" s="340"/>
      <c r="K131" s="341"/>
      <c r="L131" s="341"/>
      <c r="M131" s="188"/>
      <c r="N131" s="35"/>
      <c r="O131" s="34"/>
      <c r="P131" s="34"/>
      <c r="Q131" s="35"/>
      <c r="R131" s="35"/>
      <c r="S131" s="227"/>
      <c r="T131" s="241"/>
      <c r="U131" s="234"/>
    </row>
    <row r="132" spans="1:21" ht="19.5" customHeight="1">
      <c r="A132" s="58"/>
      <c r="B132" s="355"/>
      <c r="C132" s="355"/>
      <c r="D132" s="212"/>
      <c r="E132" s="205">
        <f>IF(AND(Einträge!D132&gt;=29,Einträge!D132&lt;32),2,IF(AND(Einträge!D132&gt;=32,Einträge!D132&lt;=35),3,(IF(AND(Einträge!D132&lt;29,Einträge!D132&gt;0),1,IF(Einträge!D132="",0,4)))))</f>
        <v>0</v>
      </c>
      <c r="F132" s="351"/>
      <c r="G132" s="352"/>
      <c r="H132" s="351"/>
      <c r="I132" s="352"/>
      <c r="J132" s="343"/>
      <c r="K132" s="344"/>
      <c r="L132" s="344"/>
      <c r="M132" s="188"/>
      <c r="N132" s="31"/>
      <c r="O132" s="30"/>
      <c r="P132" s="30"/>
      <c r="Q132" s="31"/>
      <c r="R132" s="31"/>
      <c r="S132" s="228"/>
      <c r="T132" s="242"/>
      <c r="U132" s="235"/>
    </row>
    <row r="133" spans="1:21" ht="19.5" customHeight="1">
      <c r="A133" s="36"/>
      <c r="B133" s="353"/>
      <c r="C133" s="354"/>
      <c r="D133" s="137"/>
      <c r="E133" s="205">
        <f>IF(AND(Einträge!D133&gt;=29,Einträge!D133&lt;32),2,IF(AND(Einträge!D133&gt;=32,Einträge!D133&lt;=35),3,(IF(AND(Einträge!D133&lt;29,Einträge!D133&gt;0),1,IF(Einträge!D133="",0,4)))))</f>
        <v>0</v>
      </c>
      <c r="F133" s="349"/>
      <c r="G133" s="350"/>
      <c r="H133" s="349"/>
      <c r="I133" s="350"/>
      <c r="J133" s="340"/>
      <c r="K133" s="341"/>
      <c r="L133" s="341"/>
      <c r="M133" s="188"/>
      <c r="N133" s="35"/>
      <c r="O133" s="34"/>
      <c r="P133" s="34"/>
      <c r="Q133" s="35"/>
      <c r="R133" s="35"/>
      <c r="S133" s="227"/>
      <c r="T133" s="241"/>
      <c r="U133" s="234"/>
    </row>
    <row r="134" spans="1:21" ht="19.5" customHeight="1">
      <c r="A134" s="58"/>
      <c r="B134" s="355"/>
      <c r="C134" s="355"/>
      <c r="D134" s="212"/>
      <c r="E134" s="205">
        <f>IF(AND(Einträge!D134&gt;=29,Einträge!D134&lt;32),2,IF(AND(Einträge!D134&gt;=32,Einträge!D134&lt;=35),3,(IF(AND(Einträge!D134&lt;29,Einträge!D134&gt;0),1,IF(Einträge!D134="",0,4)))))</f>
        <v>0</v>
      </c>
      <c r="F134" s="351"/>
      <c r="G134" s="352"/>
      <c r="H134" s="351"/>
      <c r="I134" s="352"/>
      <c r="J134" s="343"/>
      <c r="K134" s="344"/>
      <c r="L134" s="344"/>
      <c r="M134" s="188"/>
      <c r="N134" s="31"/>
      <c r="O134" s="30"/>
      <c r="P134" s="30"/>
      <c r="Q134" s="31"/>
      <c r="R134" s="31"/>
      <c r="S134" s="228"/>
      <c r="T134" s="242"/>
      <c r="U134" s="235"/>
    </row>
    <row r="135" spans="1:21" ht="19.5" customHeight="1">
      <c r="A135" s="36"/>
      <c r="B135" s="353"/>
      <c r="C135" s="354"/>
      <c r="D135" s="137"/>
      <c r="E135" s="205">
        <f>IF(AND(Einträge!D135&gt;=29,Einträge!D135&lt;32),2,IF(AND(Einträge!D135&gt;=32,Einträge!D135&lt;=35),3,(IF(AND(Einträge!D135&lt;29,Einträge!D135&gt;0),1,IF(Einträge!D135="",0,4)))))</f>
        <v>0</v>
      </c>
      <c r="F135" s="349"/>
      <c r="G135" s="350"/>
      <c r="H135" s="349"/>
      <c r="I135" s="350"/>
      <c r="J135" s="340"/>
      <c r="K135" s="341"/>
      <c r="L135" s="341"/>
      <c r="M135" s="188"/>
      <c r="N135" s="35"/>
      <c r="O135" s="34"/>
      <c r="P135" s="34"/>
      <c r="Q135" s="35"/>
      <c r="R135" s="35"/>
      <c r="S135" s="227"/>
      <c r="T135" s="241"/>
      <c r="U135" s="234"/>
    </row>
    <row r="136" spans="1:21" ht="19.5" customHeight="1">
      <c r="A136" s="36"/>
      <c r="B136" s="353"/>
      <c r="C136" s="354"/>
      <c r="D136" s="137"/>
      <c r="E136" s="205">
        <f>IF(AND(Einträge!D136&gt;=29,Einträge!D136&lt;32),2,IF(AND(Einträge!D136&gt;=32,Einträge!D136&lt;=35),3,(IF(AND(Einträge!D136&lt;29,Einträge!D136&gt;0),1,IF(Einträge!D136="",0,4)))))</f>
        <v>0</v>
      </c>
      <c r="F136" s="349"/>
      <c r="G136" s="350"/>
      <c r="H136" s="349"/>
      <c r="I136" s="350"/>
      <c r="J136" s="347"/>
      <c r="K136" s="348"/>
      <c r="L136" s="348"/>
      <c r="M136" s="188"/>
      <c r="N136" s="35"/>
      <c r="O136" s="34"/>
      <c r="P136" s="34"/>
      <c r="Q136" s="35"/>
      <c r="R136" s="35"/>
      <c r="S136" s="227"/>
      <c r="T136" s="241"/>
      <c r="U136" s="234"/>
    </row>
    <row r="137" spans="1:21" ht="19.5" customHeight="1">
      <c r="A137" s="58"/>
      <c r="B137" s="355"/>
      <c r="C137" s="355"/>
      <c r="D137" s="191"/>
      <c r="E137" s="205">
        <f>IF(AND(Einträge!D137&gt;=29,Einträge!D137&lt;32),2,IF(AND(Einträge!D137&gt;=32,Einträge!D137&lt;=35),3,(IF(AND(Einträge!D137&lt;29,Einträge!D137&gt;0),1,IF(Einträge!D137="",0,4)))))</f>
        <v>0</v>
      </c>
      <c r="F137" s="351"/>
      <c r="G137" s="352"/>
      <c r="H137" s="351"/>
      <c r="I137" s="352"/>
      <c r="J137" s="345"/>
      <c r="K137" s="346"/>
      <c r="L137" s="346"/>
      <c r="M137" s="188"/>
      <c r="N137" s="31"/>
      <c r="O137" s="30"/>
      <c r="P137" s="30"/>
      <c r="Q137" s="31"/>
      <c r="R137" s="31"/>
      <c r="S137" s="228"/>
      <c r="T137" s="242"/>
      <c r="U137" s="235"/>
    </row>
    <row r="138" spans="1:21" ht="19.5" customHeight="1">
      <c r="A138" s="36"/>
      <c r="B138" s="353"/>
      <c r="C138" s="354"/>
      <c r="D138" s="137"/>
      <c r="E138" s="205">
        <f>IF(AND(Einträge!D138&gt;=29,Einträge!D138&lt;32),2,IF(AND(Einträge!D138&gt;=32,Einträge!D138&lt;=35),3,(IF(AND(Einträge!D138&lt;29,Einträge!D138&gt;0),1,IF(Einträge!D138="",0,4)))))</f>
        <v>0</v>
      </c>
      <c r="F138" s="349"/>
      <c r="G138" s="350"/>
      <c r="H138" s="349"/>
      <c r="I138" s="350"/>
      <c r="J138" s="347"/>
      <c r="K138" s="348"/>
      <c r="L138" s="348"/>
      <c r="M138" s="188"/>
      <c r="N138" s="35"/>
      <c r="O138" s="34"/>
      <c r="P138" s="34"/>
      <c r="Q138" s="35"/>
      <c r="R138" s="35"/>
      <c r="S138" s="227"/>
      <c r="T138" s="241"/>
      <c r="U138" s="234"/>
    </row>
    <row r="139" spans="1:21" ht="19.5" customHeight="1">
      <c r="A139" s="58"/>
      <c r="B139" s="355"/>
      <c r="C139" s="355"/>
      <c r="D139" s="191"/>
      <c r="E139" s="205">
        <f>IF(AND(Einträge!D139&gt;=29,Einträge!D139&lt;32),2,IF(AND(Einträge!D139&gt;=32,Einträge!D139&lt;=35),3,(IF(AND(Einträge!D139&lt;29,Einträge!D139&gt;0),1,IF(Einträge!D139="",0,4)))))</f>
        <v>0</v>
      </c>
      <c r="F139" s="351"/>
      <c r="G139" s="352"/>
      <c r="H139" s="351"/>
      <c r="I139" s="352"/>
      <c r="J139" s="345"/>
      <c r="K139" s="346"/>
      <c r="L139" s="346"/>
      <c r="M139" s="188"/>
      <c r="N139" s="31"/>
      <c r="O139" s="30"/>
      <c r="P139" s="30"/>
      <c r="Q139" s="31"/>
      <c r="R139" s="31"/>
      <c r="S139" s="228"/>
      <c r="T139" s="242"/>
      <c r="U139" s="235"/>
    </row>
    <row r="140" spans="1:21" ht="19.5" customHeight="1">
      <c r="A140" s="36"/>
      <c r="B140" s="353"/>
      <c r="C140" s="354"/>
      <c r="D140" s="137"/>
      <c r="E140" s="205">
        <f>IF(AND(Einträge!D140&gt;=29,Einträge!D140&lt;32),2,IF(AND(Einträge!D140&gt;=32,Einträge!D140&lt;=35),3,(IF(AND(Einträge!D140&lt;29,Einträge!D140&gt;0),1,IF(Einträge!D140="",0,4)))))</f>
        <v>0</v>
      </c>
      <c r="F140" s="349"/>
      <c r="G140" s="350"/>
      <c r="H140" s="349"/>
      <c r="I140" s="350"/>
      <c r="J140" s="347"/>
      <c r="K140" s="348"/>
      <c r="L140" s="348"/>
      <c r="M140" s="188"/>
      <c r="N140" s="35"/>
      <c r="O140" s="34"/>
      <c r="P140" s="34"/>
      <c r="Q140" s="35"/>
      <c r="R140" s="35"/>
      <c r="S140" s="227"/>
      <c r="T140" s="241"/>
      <c r="U140" s="234"/>
    </row>
    <row r="141" spans="1:21" ht="19.5" customHeight="1">
      <c r="A141" s="58"/>
      <c r="B141" s="355"/>
      <c r="C141" s="355"/>
      <c r="D141" s="191"/>
      <c r="E141" s="205">
        <f>IF(AND(Einträge!D141&gt;=29,Einträge!D141&lt;32),2,IF(AND(Einträge!D141&gt;=32,Einträge!D141&lt;=35),3,(IF(AND(Einträge!D141&lt;29,Einträge!D141&gt;0),1,IF(Einträge!D141="",0,4)))))</f>
        <v>0</v>
      </c>
      <c r="F141" s="351"/>
      <c r="G141" s="352"/>
      <c r="H141" s="351"/>
      <c r="I141" s="352"/>
      <c r="J141" s="345"/>
      <c r="K141" s="346"/>
      <c r="L141" s="346"/>
      <c r="M141" s="188"/>
      <c r="N141" s="31"/>
      <c r="O141" s="30"/>
      <c r="P141" s="30"/>
      <c r="Q141" s="31"/>
      <c r="R141" s="31"/>
      <c r="S141" s="228"/>
      <c r="T141" s="242"/>
      <c r="U141" s="235"/>
    </row>
    <row r="142" spans="1:21" ht="19.5" customHeight="1">
      <c r="A142" s="36"/>
      <c r="B142" s="353"/>
      <c r="C142" s="354"/>
      <c r="D142" s="137"/>
      <c r="E142" s="205">
        <f>IF(AND(Einträge!D142&gt;=29,Einträge!D142&lt;32),2,IF(AND(Einträge!D142&gt;=32,Einträge!D142&lt;=35),3,(IF(AND(Einträge!D142&lt;29,Einträge!D142&gt;0),1,IF(Einträge!D142="",0,4)))))</f>
        <v>0</v>
      </c>
      <c r="F142" s="349"/>
      <c r="G142" s="350"/>
      <c r="H142" s="349"/>
      <c r="I142" s="350"/>
      <c r="J142" s="347"/>
      <c r="K142" s="348"/>
      <c r="L142" s="348"/>
      <c r="M142" s="188"/>
      <c r="N142" s="35"/>
      <c r="O142" s="34"/>
      <c r="P142" s="34"/>
      <c r="Q142" s="35"/>
      <c r="R142" s="35"/>
      <c r="S142" s="227"/>
      <c r="T142" s="241"/>
      <c r="U142" s="234"/>
    </row>
    <row r="143" spans="1:21" ht="19.5" customHeight="1">
      <c r="A143" s="58"/>
      <c r="B143" s="355"/>
      <c r="C143" s="355"/>
      <c r="D143" s="191"/>
      <c r="E143" s="205">
        <f>IF(AND(Einträge!D143&gt;=29,Einträge!D143&lt;32),2,IF(AND(Einträge!D143&gt;=32,Einträge!D143&lt;=35),3,(IF(AND(Einträge!D143&lt;29,Einträge!D143&gt;0),1,IF(Einträge!D143="",0,4)))))</f>
        <v>0</v>
      </c>
      <c r="F143" s="351"/>
      <c r="G143" s="352"/>
      <c r="H143" s="351"/>
      <c r="I143" s="352"/>
      <c r="J143" s="345"/>
      <c r="K143" s="346"/>
      <c r="L143" s="346"/>
      <c r="M143" s="188"/>
      <c r="N143" s="31"/>
      <c r="O143" s="30"/>
      <c r="P143" s="30"/>
      <c r="Q143" s="31"/>
      <c r="R143" s="31"/>
      <c r="S143" s="228"/>
      <c r="T143" s="242"/>
      <c r="U143" s="235"/>
    </row>
    <row r="144" spans="1:21" ht="19.5" customHeight="1">
      <c r="A144" s="36"/>
      <c r="B144" s="353"/>
      <c r="C144" s="354"/>
      <c r="D144" s="137"/>
      <c r="E144" s="205">
        <f>IF(AND(Einträge!D144&gt;=29,Einträge!D144&lt;32),2,IF(AND(Einträge!D144&gt;=32,Einträge!D144&lt;=35),3,(IF(AND(Einträge!D144&lt;29,Einträge!D144&gt;0),1,IF(Einträge!D144="",0,4)))))</f>
        <v>0</v>
      </c>
      <c r="F144" s="349"/>
      <c r="G144" s="350"/>
      <c r="H144" s="349"/>
      <c r="I144" s="350"/>
      <c r="J144" s="347"/>
      <c r="K144" s="348"/>
      <c r="L144" s="348"/>
      <c r="M144" s="188"/>
      <c r="N144" s="53"/>
      <c r="O144" s="54"/>
      <c r="P144" s="54"/>
      <c r="Q144" s="53"/>
      <c r="R144" s="53"/>
      <c r="S144" s="230"/>
      <c r="T144" s="244"/>
      <c r="U144" s="237"/>
    </row>
    <row r="145" spans="1:21" ht="19.5" customHeight="1">
      <c r="A145" s="58"/>
      <c r="B145" s="355"/>
      <c r="C145" s="355"/>
      <c r="D145" s="191"/>
      <c r="E145" s="205">
        <f>IF(AND(Einträge!D145&gt;=29,Einträge!D145&lt;32),2,IF(AND(Einträge!D145&gt;=32,Einträge!D145&lt;=35),3,(IF(AND(Einträge!D145&lt;29,Einträge!D145&gt;0),1,IF(Einträge!D145="",0,4)))))</f>
        <v>0</v>
      </c>
      <c r="F145" s="351"/>
      <c r="G145" s="352"/>
      <c r="H145" s="351"/>
      <c r="I145" s="352"/>
      <c r="J145" s="345"/>
      <c r="K145" s="346"/>
      <c r="L145" s="346"/>
      <c r="M145" s="188"/>
      <c r="N145" s="31"/>
      <c r="O145" s="30"/>
      <c r="P145" s="30"/>
      <c r="Q145" s="31"/>
      <c r="R145" s="31"/>
      <c r="S145" s="228"/>
      <c r="T145" s="242"/>
      <c r="U145" s="235"/>
    </row>
    <row r="146" spans="1:21" ht="19.5" customHeight="1">
      <c r="A146" s="36"/>
      <c r="B146" s="353"/>
      <c r="C146" s="354"/>
      <c r="D146" s="137"/>
      <c r="E146" s="205">
        <f>IF(AND(Einträge!D146&gt;=29,Einträge!D146&lt;32),2,IF(AND(Einträge!D146&gt;=32,Einträge!D146&lt;=35),3,(IF(AND(Einträge!D146&lt;29,Einträge!D146&gt;0),1,IF(Einträge!D146="",0,4)))))</f>
        <v>0</v>
      </c>
      <c r="F146" s="349"/>
      <c r="G146" s="350"/>
      <c r="H146" s="349"/>
      <c r="I146" s="350"/>
      <c r="J146" s="347"/>
      <c r="K146" s="348"/>
      <c r="L146" s="348"/>
      <c r="M146" s="188"/>
      <c r="N146" s="33"/>
      <c r="O146" s="32"/>
      <c r="P146" s="32"/>
      <c r="Q146" s="33"/>
      <c r="R146" s="33"/>
      <c r="S146" s="229"/>
      <c r="T146" s="243"/>
      <c r="U146" s="236"/>
    </row>
    <row r="147" spans="1:21" ht="19.5" customHeight="1">
      <c r="A147" s="58"/>
      <c r="B147" s="355"/>
      <c r="C147" s="355"/>
      <c r="D147" s="191"/>
      <c r="E147" s="205">
        <f>IF(AND(Einträge!D147&gt;=29,Einträge!D147&lt;32),2,IF(AND(Einträge!D147&gt;=32,Einträge!D147&lt;=35),3,(IF(AND(Einträge!D147&lt;29,Einträge!D147&gt;0),1,IF(Einträge!D147="",0,4)))))</f>
        <v>0</v>
      </c>
      <c r="F147" s="351"/>
      <c r="G147" s="352"/>
      <c r="H147" s="351"/>
      <c r="I147" s="352"/>
      <c r="J147" s="345"/>
      <c r="K147" s="346"/>
      <c r="L147" s="346"/>
      <c r="M147" s="188"/>
      <c r="N147" s="31"/>
      <c r="O147" s="30"/>
      <c r="P147" s="30"/>
      <c r="Q147" s="31"/>
      <c r="R147" s="31"/>
      <c r="S147" s="228"/>
      <c r="T147" s="242"/>
      <c r="U147" s="235"/>
    </row>
    <row r="148" spans="1:21" ht="19.5" customHeight="1">
      <c r="A148" s="36"/>
      <c r="B148" s="353"/>
      <c r="C148" s="354"/>
      <c r="D148" s="137"/>
      <c r="E148" s="205">
        <f>IF(AND(Einträge!D148&gt;=29,Einträge!D148&lt;32),2,IF(AND(Einträge!D148&gt;=32,Einträge!D148&lt;=35),3,(IF(AND(Einträge!D148&lt;29,Einträge!D148&gt;0),1,IF(Einträge!D148="",0,4)))))</f>
        <v>0</v>
      </c>
      <c r="F148" s="349"/>
      <c r="G148" s="350"/>
      <c r="H148" s="349"/>
      <c r="I148" s="350"/>
      <c r="J148" s="347"/>
      <c r="K148" s="348"/>
      <c r="L148" s="348"/>
      <c r="M148" s="188"/>
      <c r="N148" s="35"/>
      <c r="O148" s="34"/>
      <c r="P148" s="34"/>
      <c r="Q148" s="35"/>
      <c r="R148" s="35"/>
      <c r="S148" s="227"/>
      <c r="T148" s="241"/>
      <c r="U148" s="234"/>
    </row>
    <row r="149" spans="1:21" ht="19.5" customHeight="1">
      <c r="A149" s="58"/>
      <c r="B149" s="355"/>
      <c r="C149" s="355"/>
      <c r="D149" s="191"/>
      <c r="E149" s="205">
        <f>IF(AND(Einträge!D149&gt;=29,Einträge!D149&lt;32),2,IF(AND(Einträge!D149&gt;=32,Einträge!D149&lt;=35),3,(IF(AND(Einträge!D149&lt;29,Einträge!D149&gt;0),1,IF(Einträge!D149="",0,4)))))</f>
        <v>0</v>
      </c>
      <c r="F149" s="351"/>
      <c r="G149" s="352"/>
      <c r="H149" s="351"/>
      <c r="I149" s="352"/>
      <c r="J149" s="345"/>
      <c r="K149" s="346"/>
      <c r="L149" s="346"/>
      <c r="M149" s="188"/>
      <c r="N149" s="31"/>
      <c r="O149" s="30"/>
      <c r="P149" s="30"/>
      <c r="Q149" s="31"/>
      <c r="R149" s="31"/>
      <c r="S149" s="228"/>
      <c r="T149" s="242"/>
      <c r="U149" s="235"/>
    </row>
    <row r="150" spans="1:21" ht="19.5" customHeight="1">
      <c r="A150" s="36"/>
      <c r="B150" s="353"/>
      <c r="C150" s="354"/>
      <c r="D150" s="137"/>
      <c r="E150" s="205">
        <f>IF(AND(Einträge!D150&gt;=29,Einträge!D150&lt;32),2,IF(AND(Einträge!D150&gt;=32,Einträge!D150&lt;=35),3,(IF(AND(Einträge!D150&lt;29,Einträge!D150&gt;0),1,IF(Einträge!D150="",0,4)))))</f>
        <v>0</v>
      </c>
      <c r="F150" s="349"/>
      <c r="G150" s="350"/>
      <c r="H150" s="349"/>
      <c r="I150" s="350"/>
      <c r="J150" s="347"/>
      <c r="K150" s="348"/>
      <c r="L150" s="348"/>
      <c r="M150" s="188"/>
      <c r="N150" s="35"/>
      <c r="O150" s="34"/>
      <c r="P150" s="34"/>
      <c r="Q150" s="35"/>
      <c r="R150" s="35"/>
      <c r="S150" s="227"/>
      <c r="T150" s="241"/>
      <c r="U150" s="234"/>
    </row>
    <row r="151" spans="1:21" ht="19.5" customHeight="1">
      <c r="A151" s="58"/>
      <c r="B151" s="355"/>
      <c r="C151" s="355"/>
      <c r="D151" s="191"/>
      <c r="E151" s="205">
        <f>IF(AND(Einträge!D151&gt;=29,Einträge!D151&lt;32),2,IF(AND(Einträge!D151&gt;=32,Einträge!D151&lt;=35),3,(IF(AND(Einträge!D151&lt;29,Einträge!D151&gt;0),1,IF(Einträge!D151="",0,4)))))</f>
        <v>0</v>
      </c>
      <c r="F151" s="351"/>
      <c r="G151" s="352"/>
      <c r="H151" s="351"/>
      <c r="I151" s="352"/>
      <c r="J151" s="345"/>
      <c r="K151" s="346"/>
      <c r="L151" s="346"/>
      <c r="M151" s="188"/>
      <c r="N151" s="31"/>
      <c r="O151" s="30"/>
      <c r="P151" s="30"/>
      <c r="Q151" s="31"/>
      <c r="R151" s="31"/>
      <c r="S151" s="228"/>
      <c r="T151" s="242"/>
      <c r="U151" s="235"/>
    </row>
    <row r="152" spans="1:21" ht="19.5" customHeight="1">
      <c r="A152" s="36"/>
      <c r="B152" s="353"/>
      <c r="C152" s="354"/>
      <c r="D152" s="137"/>
      <c r="E152" s="205">
        <f>IF(AND(Einträge!D152&gt;=29,Einträge!D152&lt;32),2,IF(AND(Einträge!D152&gt;=32,Einträge!D152&lt;=35),3,(IF(AND(Einträge!D152&lt;29,Einträge!D152&gt;0),1,IF(Einträge!D152="",0,4)))))</f>
        <v>0</v>
      </c>
      <c r="F152" s="349"/>
      <c r="G152" s="350"/>
      <c r="H152" s="349"/>
      <c r="I152" s="350"/>
      <c r="J152" s="347"/>
      <c r="K152" s="348"/>
      <c r="L152" s="348"/>
      <c r="M152" s="188"/>
      <c r="N152" s="35"/>
      <c r="O152" s="34"/>
      <c r="P152" s="34"/>
      <c r="Q152" s="35"/>
      <c r="R152" s="35"/>
      <c r="S152" s="227"/>
      <c r="T152" s="241"/>
      <c r="U152" s="234"/>
    </row>
    <row r="153" spans="1:21" ht="19.5" customHeight="1">
      <c r="A153" s="58"/>
      <c r="B153" s="355"/>
      <c r="C153" s="355"/>
      <c r="D153" s="191"/>
      <c r="E153" s="205">
        <f>IF(AND(Einträge!D153&gt;=29,Einträge!D153&lt;32),2,IF(AND(Einträge!D153&gt;=32,Einträge!D153&lt;=35),3,(IF(AND(Einträge!D153&lt;29,Einträge!D153&gt;0),1,IF(Einträge!D153="",0,4)))))</f>
        <v>0</v>
      </c>
      <c r="F153" s="351"/>
      <c r="G153" s="352"/>
      <c r="H153" s="351"/>
      <c r="I153" s="352"/>
      <c r="J153" s="345"/>
      <c r="K153" s="346"/>
      <c r="L153" s="346"/>
      <c r="M153" s="188"/>
      <c r="N153" s="31"/>
      <c r="O153" s="30"/>
      <c r="P153" s="30"/>
      <c r="Q153" s="31"/>
      <c r="R153" s="31"/>
      <c r="S153" s="228"/>
      <c r="T153" s="242"/>
      <c r="U153" s="235"/>
    </row>
    <row r="154" spans="1:21" ht="19.5" customHeight="1">
      <c r="A154" s="36"/>
      <c r="B154" s="353"/>
      <c r="C154" s="354"/>
      <c r="D154" s="137"/>
      <c r="E154" s="205">
        <f>IF(AND(Einträge!D154&gt;=29,Einträge!D154&lt;32),2,IF(AND(Einträge!D154&gt;=32,Einträge!D154&lt;=35),3,(IF(AND(Einträge!D154&lt;29,Einträge!D154&gt;0),1,IF(Einträge!D154="",0,4)))))</f>
        <v>0</v>
      </c>
      <c r="F154" s="349"/>
      <c r="G154" s="350"/>
      <c r="H154" s="349"/>
      <c r="I154" s="350"/>
      <c r="J154" s="347"/>
      <c r="K154" s="348"/>
      <c r="L154" s="348"/>
      <c r="M154" s="188"/>
      <c r="N154" s="35"/>
      <c r="O154" s="34"/>
      <c r="P154" s="34"/>
      <c r="Q154" s="35"/>
      <c r="R154" s="35"/>
      <c r="S154" s="227"/>
      <c r="T154" s="241"/>
      <c r="U154" s="234"/>
    </row>
    <row r="155" spans="1:21" ht="19.5" customHeight="1">
      <c r="A155" s="58"/>
      <c r="B155" s="355"/>
      <c r="C155" s="355"/>
      <c r="D155" s="191"/>
      <c r="E155" s="205">
        <f>IF(AND(Einträge!D155&gt;=29,Einträge!D155&lt;32),2,IF(AND(Einträge!D155&gt;=32,Einträge!D155&lt;=35),3,(IF(AND(Einträge!D155&lt;29,Einträge!D155&gt;0),1,IF(Einträge!D155="",0,4)))))</f>
        <v>0</v>
      </c>
      <c r="F155" s="351"/>
      <c r="G155" s="352"/>
      <c r="H155" s="351"/>
      <c r="I155" s="352"/>
      <c r="J155" s="345"/>
      <c r="K155" s="346"/>
      <c r="L155" s="346"/>
      <c r="M155" s="188"/>
      <c r="N155" s="31"/>
      <c r="O155" s="30"/>
      <c r="P155" s="30"/>
      <c r="Q155" s="31"/>
      <c r="R155" s="31"/>
      <c r="S155" s="228"/>
      <c r="T155" s="242"/>
      <c r="U155" s="235"/>
    </row>
    <row r="156" spans="1:21" ht="19.5" customHeight="1">
      <c r="A156" s="36"/>
      <c r="B156" s="353"/>
      <c r="C156" s="354"/>
      <c r="D156" s="137"/>
      <c r="E156" s="205">
        <f>IF(AND(Einträge!D156&gt;=29,Einträge!D156&lt;32),2,IF(AND(Einträge!D156&gt;=32,Einträge!D156&lt;=35),3,(IF(AND(Einträge!D156&lt;29,Einträge!D156&gt;0),1,IF(Einträge!D156="",0,4)))))</f>
        <v>0</v>
      </c>
      <c r="F156" s="349"/>
      <c r="G156" s="350"/>
      <c r="H156" s="349"/>
      <c r="I156" s="350"/>
      <c r="J156" s="347"/>
      <c r="K156" s="348"/>
      <c r="L156" s="348"/>
      <c r="M156" s="188"/>
      <c r="N156" s="35"/>
      <c r="O156" s="34"/>
      <c r="P156" s="34"/>
      <c r="Q156" s="35"/>
      <c r="R156" s="35"/>
      <c r="S156" s="227"/>
      <c r="T156" s="241"/>
      <c r="U156" s="234"/>
    </row>
    <row r="157" spans="1:21" ht="19.5" customHeight="1">
      <c r="A157" s="58"/>
      <c r="B157" s="355"/>
      <c r="C157" s="355"/>
      <c r="D157" s="191"/>
      <c r="E157" s="205">
        <f>IF(AND(Einträge!D157&gt;=29,Einträge!D157&lt;32),2,IF(AND(Einträge!D157&gt;=32,Einträge!D157&lt;=35),3,(IF(AND(Einträge!D157&lt;29,Einträge!D157&gt;0),1,IF(Einträge!D157="",0,4)))))</f>
        <v>0</v>
      </c>
      <c r="F157" s="351"/>
      <c r="G157" s="352"/>
      <c r="H157" s="351"/>
      <c r="I157" s="352"/>
      <c r="J157" s="345"/>
      <c r="K157" s="346"/>
      <c r="L157" s="346"/>
      <c r="M157" s="188"/>
      <c r="N157" s="31"/>
      <c r="O157" s="30"/>
      <c r="P157" s="30"/>
      <c r="Q157" s="31"/>
      <c r="R157" s="31"/>
      <c r="S157" s="228"/>
      <c r="T157" s="242"/>
      <c r="U157" s="235"/>
    </row>
    <row r="158" spans="1:21" ht="19.5" customHeight="1">
      <c r="A158" s="36"/>
      <c r="B158" s="353"/>
      <c r="C158" s="354"/>
      <c r="D158" s="137"/>
      <c r="E158" s="205">
        <f>IF(AND(Einträge!D158&gt;=29,Einträge!D158&lt;32),2,IF(AND(Einträge!D158&gt;=32,Einträge!D158&lt;=35),3,(IF(AND(Einträge!D158&lt;29,Einträge!D158&gt;0),1,IF(Einträge!D158="",0,4)))))</f>
        <v>0</v>
      </c>
      <c r="F158" s="349"/>
      <c r="G158" s="350"/>
      <c r="H158" s="349"/>
      <c r="I158" s="350"/>
      <c r="J158" s="347"/>
      <c r="K158" s="348"/>
      <c r="L158" s="348"/>
      <c r="M158" s="188"/>
      <c r="N158" s="35"/>
      <c r="O158" s="34"/>
      <c r="P158" s="34"/>
      <c r="Q158" s="35"/>
      <c r="R158" s="35"/>
      <c r="S158" s="227"/>
      <c r="T158" s="241"/>
      <c r="U158" s="234"/>
    </row>
    <row r="159" spans="1:21" ht="19.5" customHeight="1">
      <c r="A159" s="58"/>
      <c r="B159" s="355"/>
      <c r="C159" s="355"/>
      <c r="D159" s="191"/>
      <c r="E159" s="205">
        <f>IF(AND(Einträge!D159&gt;=29,Einträge!D159&lt;32),2,IF(AND(Einträge!D159&gt;=32,Einträge!D159&lt;=35),3,(IF(AND(Einträge!D159&lt;29,Einträge!D159&gt;0),1,IF(Einträge!D159="",0,4)))))</f>
        <v>0</v>
      </c>
      <c r="F159" s="351"/>
      <c r="G159" s="352"/>
      <c r="H159" s="351"/>
      <c r="I159" s="352"/>
      <c r="J159" s="345"/>
      <c r="K159" s="346"/>
      <c r="L159" s="346"/>
      <c r="M159" s="188"/>
      <c r="N159" s="31"/>
      <c r="O159" s="30"/>
      <c r="P159" s="30"/>
      <c r="Q159" s="31"/>
      <c r="R159" s="31"/>
      <c r="S159" s="228"/>
      <c r="T159" s="242"/>
      <c r="U159" s="235"/>
    </row>
    <row r="160" spans="1:21" ht="19.5" customHeight="1">
      <c r="A160" s="36"/>
      <c r="B160" s="353"/>
      <c r="C160" s="354"/>
      <c r="D160" s="137"/>
      <c r="E160" s="205">
        <f>IF(AND(Einträge!D160&gt;=29,Einträge!D160&lt;32),2,IF(AND(Einträge!D160&gt;=32,Einträge!D160&lt;=35),3,(IF(AND(Einträge!D160&lt;29,Einträge!D160&gt;0),1,IF(Einträge!D160="",0,4)))))</f>
        <v>0</v>
      </c>
      <c r="F160" s="349"/>
      <c r="G160" s="350"/>
      <c r="H160" s="349"/>
      <c r="I160" s="350"/>
      <c r="J160" s="347"/>
      <c r="K160" s="348"/>
      <c r="L160" s="348"/>
      <c r="M160" s="188"/>
      <c r="N160" s="35"/>
      <c r="O160" s="34"/>
      <c r="P160" s="34"/>
      <c r="Q160" s="35"/>
      <c r="R160" s="35"/>
      <c r="S160" s="227"/>
      <c r="T160" s="241"/>
      <c r="U160" s="234"/>
    </row>
    <row r="161" spans="1:21" ht="19.5" customHeight="1">
      <c r="A161" s="58"/>
      <c r="B161" s="355"/>
      <c r="C161" s="355"/>
      <c r="D161" s="191"/>
      <c r="E161" s="206">
        <f>IF(AND(Einträge!D161&gt;=29,Einträge!D161&lt;32),2,IF(AND(Einträge!D161&gt;=32,Einträge!D161&lt;=35),3,(IF(AND(Einträge!D161&lt;29,Einträge!D161&gt;0),1,IF(Einträge!D161="",0,4)))))</f>
        <v>0</v>
      </c>
      <c r="F161" s="351"/>
      <c r="G161" s="352"/>
      <c r="H161" s="351"/>
      <c r="I161" s="352"/>
      <c r="J161" s="345"/>
      <c r="K161" s="346"/>
      <c r="L161" s="346"/>
      <c r="M161" s="188"/>
      <c r="N161" s="31"/>
      <c r="O161" s="30"/>
      <c r="P161" s="30"/>
      <c r="Q161" s="31"/>
      <c r="R161" s="31"/>
      <c r="S161" s="228"/>
      <c r="T161" s="242"/>
      <c r="U161" s="235"/>
    </row>
    <row r="162" spans="1:21" ht="19.5" customHeight="1">
      <c r="A162" s="36"/>
      <c r="B162" s="353"/>
      <c r="C162" s="354"/>
      <c r="D162" s="137"/>
      <c r="E162" s="206">
        <f>IF(AND(Einträge!D162&gt;=29,Einträge!D162&lt;32),2,IF(AND(Einträge!D162&gt;=32,Einträge!D162&lt;=35),3,(IF(AND(Einträge!D162&lt;29,Einträge!D162&gt;0),1,IF(Einträge!D162="",0,4)))))</f>
        <v>0</v>
      </c>
      <c r="F162" s="349"/>
      <c r="G162" s="350"/>
      <c r="H162" s="349"/>
      <c r="I162" s="350"/>
      <c r="J162" s="347"/>
      <c r="K162" s="348"/>
      <c r="L162" s="348"/>
      <c r="M162" s="188"/>
      <c r="N162" s="35"/>
      <c r="O162" s="34"/>
      <c r="P162" s="34"/>
      <c r="Q162" s="35"/>
      <c r="R162" s="35"/>
      <c r="S162" s="227"/>
      <c r="T162" s="241"/>
      <c r="U162" s="234"/>
    </row>
    <row r="163" spans="1:21" ht="19.5" customHeight="1">
      <c r="A163" s="58"/>
      <c r="B163" s="355"/>
      <c r="C163" s="355"/>
      <c r="D163" s="191"/>
      <c r="E163" s="206">
        <f>IF(AND(Einträge!D163&gt;=29,Einträge!D163&lt;32),2,IF(AND(Einträge!D163&gt;=32,Einträge!D163&lt;=35),3,(IF(AND(Einträge!D163&lt;29,Einträge!D163&gt;0),1,IF(Einträge!D163="",0,4)))))</f>
        <v>0</v>
      </c>
      <c r="F163" s="351"/>
      <c r="G163" s="352"/>
      <c r="H163" s="351"/>
      <c r="I163" s="352"/>
      <c r="J163" s="345"/>
      <c r="K163" s="346"/>
      <c r="L163" s="346"/>
      <c r="M163" s="188"/>
      <c r="N163" s="31"/>
      <c r="O163" s="30"/>
      <c r="P163" s="30"/>
      <c r="Q163" s="31"/>
      <c r="R163" s="31"/>
      <c r="S163" s="228"/>
      <c r="T163" s="242"/>
      <c r="U163" s="235"/>
    </row>
    <row r="164" spans="1:21" ht="19.5" customHeight="1">
      <c r="A164" s="36"/>
      <c r="B164" s="353"/>
      <c r="C164" s="354"/>
      <c r="D164" s="137"/>
      <c r="E164" s="206">
        <f>IF(AND(Einträge!D164&gt;=29,Einträge!D164&lt;32),2,IF(AND(Einträge!D164&gt;=32,Einträge!D164&lt;=35),3,(IF(AND(Einträge!D164&lt;29,Einträge!D164&gt;0),1,IF(Einträge!D164="",0,4)))))</f>
        <v>0</v>
      </c>
      <c r="F164" s="349"/>
      <c r="G164" s="350"/>
      <c r="H164" s="349"/>
      <c r="I164" s="350"/>
      <c r="J164" s="347"/>
      <c r="K164" s="348"/>
      <c r="L164" s="348"/>
      <c r="M164" s="188"/>
      <c r="N164" s="53"/>
      <c r="O164" s="54"/>
      <c r="P164" s="54"/>
      <c r="Q164" s="53"/>
      <c r="R164" s="53"/>
      <c r="S164" s="230"/>
      <c r="T164" s="244"/>
      <c r="U164" s="237"/>
    </row>
    <row r="165" spans="1:21" ht="19.5" customHeight="1">
      <c r="A165" s="58"/>
      <c r="B165" s="355"/>
      <c r="C165" s="355"/>
      <c r="D165" s="191"/>
      <c r="E165" s="206">
        <f>IF(AND(Einträge!D165&gt;=29,Einträge!D165&lt;32),2,IF(AND(Einträge!D165&gt;=32,Einträge!D165&lt;=35),3,(IF(AND(Einträge!D165&lt;29,Einträge!D165&gt;0),1,IF(Einträge!D165="",0,4)))))</f>
        <v>0</v>
      </c>
      <c r="F165" s="351"/>
      <c r="G165" s="352"/>
      <c r="H165" s="351"/>
      <c r="I165" s="352"/>
      <c r="J165" s="345"/>
      <c r="K165" s="346"/>
      <c r="L165" s="346"/>
      <c r="M165" s="188"/>
      <c r="N165" s="31"/>
      <c r="O165" s="30"/>
      <c r="P165" s="30"/>
      <c r="Q165" s="31"/>
      <c r="R165" s="31"/>
      <c r="S165" s="228"/>
      <c r="T165" s="242"/>
      <c r="U165" s="235"/>
    </row>
    <row r="166" spans="1:21" ht="19.5" customHeight="1">
      <c r="A166" s="36"/>
      <c r="B166" s="353"/>
      <c r="C166" s="354"/>
      <c r="D166" s="137"/>
      <c r="E166" s="206">
        <f>IF(AND(Einträge!D166&gt;=29,Einträge!D166&lt;32),2,IF(AND(Einträge!D166&gt;=32,Einträge!D166&lt;=35),3,(IF(AND(Einträge!D166&lt;29,Einträge!D166&gt;0),1,IF(Einträge!D166="",0,4)))))</f>
        <v>0</v>
      </c>
      <c r="F166" s="349"/>
      <c r="G166" s="350"/>
      <c r="H166" s="349"/>
      <c r="I166" s="350"/>
      <c r="J166" s="347"/>
      <c r="K166" s="348"/>
      <c r="L166" s="348"/>
      <c r="M166" s="188"/>
      <c r="N166" s="33"/>
      <c r="O166" s="32"/>
      <c r="P166" s="32"/>
      <c r="Q166" s="33"/>
      <c r="R166" s="33"/>
      <c r="S166" s="229"/>
      <c r="T166" s="243"/>
      <c r="U166" s="236"/>
    </row>
    <row r="167" spans="1:21" ht="19.5" customHeight="1">
      <c r="A167" s="58"/>
      <c r="B167" s="355"/>
      <c r="C167" s="355"/>
      <c r="D167" s="191"/>
      <c r="E167" s="206">
        <f>IF(AND(Einträge!D167&gt;=29,Einträge!D167&lt;32),2,IF(AND(Einträge!D167&gt;=32,Einträge!D167&lt;=35),3,(IF(AND(Einträge!D167&lt;29,Einträge!D167&gt;0),1,IF(Einträge!D167="",0,4)))))</f>
        <v>0</v>
      </c>
      <c r="F167" s="351"/>
      <c r="G167" s="352"/>
      <c r="H167" s="351"/>
      <c r="I167" s="352"/>
      <c r="J167" s="345"/>
      <c r="K167" s="346"/>
      <c r="L167" s="346"/>
      <c r="M167" s="188"/>
      <c r="N167" s="31"/>
      <c r="O167" s="30"/>
      <c r="P167" s="30"/>
      <c r="Q167" s="31"/>
      <c r="R167" s="31"/>
      <c r="S167" s="228"/>
      <c r="T167" s="242"/>
      <c r="U167" s="235"/>
    </row>
    <row r="168" spans="1:21" ht="19.5" customHeight="1">
      <c r="A168" s="36"/>
      <c r="B168" s="353"/>
      <c r="C168" s="354"/>
      <c r="D168" s="137"/>
      <c r="E168" s="206">
        <f>IF(AND(Einträge!D168&gt;=29,Einträge!D168&lt;32),2,IF(AND(Einträge!D168&gt;=32,Einträge!D168&lt;=35),3,(IF(AND(Einträge!D168&lt;29,Einträge!D168&gt;0),1,IF(Einträge!D168="",0,4)))))</f>
        <v>0</v>
      </c>
      <c r="F168" s="349"/>
      <c r="G168" s="350"/>
      <c r="H168" s="349"/>
      <c r="I168" s="350"/>
      <c r="J168" s="347"/>
      <c r="K168" s="348"/>
      <c r="L168" s="348"/>
      <c r="M168" s="188"/>
      <c r="N168" s="35"/>
      <c r="O168" s="34"/>
      <c r="P168" s="34"/>
      <c r="Q168" s="35"/>
      <c r="R168" s="35"/>
      <c r="S168" s="227"/>
      <c r="T168" s="241"/>
      <c r="U168" s="234"/>
    </row>
    <row r="169" spans="1:21" ht="19.5" customHeight="1">
      <c r="A169" s="58"/>
      <c r="B169" s="355"/>
      <c r="C169" s="355"/>
      <c r="D169" s="191"/>
      <c r="E169" s="206">
        <f>IF(AND(Einträge!D169&gt;=29,Einträge!D169&lt;32),2,IF(AND(Einträge!D169&gt;=32,Einträge!D169&lt;=35),3,(IF(AND(Einträge!D169&lt;29,Einträge!D169&gt;0),1,IF(Einträge!D169="",0,4)))))</f>
        <v>0</v>
      </c>
      <c r="F169" s="351"/>
      <c r="G169" s="352"/>
      <c r="H169" s="351"/>
      <c r="I169" s="352"/>
      <c r="J169" s="345"/>
      <c r="K169" s="346"/>
      <c r="L169" s="346"/>
      <c r="M169" s="188"/>
      <c r="N169" s="31"/>
      <c r="O169" s="30"/>
      <c r="P169" s="30"/>
      <c r="Q169" s="31"/>
      <c r="R169" s="31"/>
      <c r="S169" s="228"/>
      <c r="T169" s="242"/>
      <c r="U169" s="235"/>
    </row>
    <row r="170" spans="1:21" ht="19.5" customHeight="1">
      <c r="A170" s="36"/>
      <c r="B170" s="353"/>
      <c r="C170" s="354"/>
      <c r="D170" s="137"/>
      <c r="E170" s="206">
        <f>IF(AND(Einträge!D170&gt;=29,Einträge!D170&lt;32),2,IF(AND(Einträge!D170&gt;=32,Einträge!D170&lt;=35),3,(IF(AND(Einträge!D170&lt;29,Einträge!D170&gt;0),1,IF(Einträge!D170="",0,4)))))</f>
        <v>0</v>
      </c>
      <c r="F170" s="349"/>
      <c r="G170" s="350"/>
      <c r="H170" s="349"/>
      <c r="I170" s="350"/>
      <c r="J170" s="347"/>
      <c r="K170" s="348"/>
      <c r="L170" s="348"/>
      <c r="M170" s="188"/>
      <c r="N170" s="35"/>
      <c r="O170" s="34"/>
      <c r="P170" s="34"/>
      <c r="Q170" s="35"/>
      <c r="R170" s="35"/>
      <c r="S170" s="227"/>
      <c r="T170" s="241"/>
      <c r="U170" s="234"/>
    </row>
    <row r="171" spans="1:21" ht="19.5" customHeight="1">
      <c r="A171" s="58"/>
      <c r="B171" s="355"/>
      <c r="C171" s="355"/>
      <c r="D171" s="191"/>
      <c r="E171" s="206">
        <f>IF(AND(Einträge!D171&gt;=29,Einträge!D171&lt;32),2,IF(AND(Einträge!D171&gt;=32,Einträge!D171&lt;=35),3,(IF(AND(Einträge!D171&lt;29,Einträge!D171&gt;0),1,IF(Einträge!D171="",0,4)))))</f>
        <v>0</v>
      </c>
      <c r="F171" s="351"/>
      <c r="G171" s="352"/>
      <c r="H171" s="351"/>
      <c r="I171" s="352"/>
      <c r="J171" s="345"/>
      <c r="K171" s="346"/>
      <c r="L171" s="346"/>
      <c r="M171" s="188"/>
      <c r="N171" s="31"/>
      <c r="O171" s="30"/>
      <c r="P171" s="30"/>
      <c r="Q171" s="31"/>
      <c r="R171" s="31"/>
      <c r="S171" s="228"/>
      <c r="T171" s="242"/>
      <c r="U171" s="235"/>
    </row>
    <row r="172" spans="1:21" ht="19.5" customHeight="1">
      <c r="A172" s="36"/>
      <c r="B172" s="353"/>
      <c r="C172" s="354"/>
      <c r="D172" s="137"/>
      <c r="E172" s="206">
        <f>IF(AND(Einträge!D172&gt;=29,Einträge!D172&lt;32),2,IF(AND(Einträge!D172&gt;=32,Einträge!D172&lt;=35),3,(IF(AND(Einträge!D172&lt;29,Einträge!D172&gt;0),1,IF(Einträge!D172="",0,4)))))</f>
        <v>0</v>
      </c>
      <c r="F172" s="349"/>
      <c r="G172" s="350"/>
      <c r="H172" s="349"/>
      <c r="I172" s="350"/>
      <c r="J172" s="347"/>
      <c r="K172" s="348"/>
      <c r="L172" s="348"/>
      <c r="M172" s="188"/>
      <c r="N172" s="35"/>
      <c r="O172" s="34"/>
      <c r="P172" s="34"/>
      <c r="Q172" s="35"/>
      <c r="R172" s="35"/>
      <c r="S172" s="227"/>
      <c r="T172" s="241"/>
      <c r="U172" s="234"/>
    </row>
    <row r="173" spans="1:21" ht="19.5" customHeight="1">
      <c r="A173" s="58"/>
      <c r="B173" s="355"/>
      <c r="C173" s="355"/>
      <c r="D173" s="191"/>
      <c r="E173" s="206">
        <f>IF(AND(Einträge!D173&gt;=29,Einträge!D173&lt;32),2,IF(AND(Einträge!D173&gt;=32,Einträge!D173&lt;=35),3,(IF(AND(Einträge!D173&lt;29,Einträge!D173&gt;0),1,IF(Einträge!D173="",0,4)))))</f>
        <v>0</v>
      </c>
      <c r="F173" s="351"/>
      <c r="G173" s="352"/>
      <c r="H173" s="351"/>
      <c r="I173" s="352"/>
      <c r="J173" s="345"/>
      <c r="K173" s="346"/>
      <c r="L173" s="346"/>
      <c r="M173" s="188"/>
      <c r="N173" s="31"/>
      <c r="O173" s="30"/>
      <c r="P173" s="30"/>
      <c r="Q173" s="31"/>
      <c r="R173" s="31"/>
      <c r="S173" s="228"/>
      <c r="T173" s="242"/>
      <c r="U173" s="235"/>
    </row>
    <row r="174" spans="1:21" ht="19.5" customHeight="1">
      <c r="A174" s="36"/>
      <c r="B174" s="353"/>
      <c r="C174" s="354"/>
      <c r="D174" s="137"/>
      <c r="E174" s="206">
        <f>IF(AND(Einträge!D174&gt;=29,Einträge!D174&lt;32),2,IF(AND(Einträge!D174&gt;=32,Einträge!D174&lt;=35),3,(IF(AND(Einträge!D174&lt;29,Einträge!D174&gt;0),1,IF(Einträge!D174="",0,4)))))</f>
        <v>0</v>
      </c>
      <c r="F174" s="349"/>
      <c r="G174" s="350"/>
      <c r="H174" s="349"/>
      <c r="I174" s="350"/>
      <c r="J174" s="347"/>
      <c r="K174" s="348"/>
      <c r="L174" s="348"/>
      <c r="M174" s="188"/>
      <c r="N174" s="35"/>
      <c r="O174" s="34"/>
      <c r="P174" s="34"/>
      <c r="Q174" s="35"/>
      <c r="R174" s="35"/>
      <c r="S174" s="227"/>
      <c r="T174" s="241"/>
      <c r="U174" s="234"/>
    </row>
    <row r="175" spans="1:21" ht="19.5" customHeight="1">
      <c r="A175" s="58"/>
      <c r="B175" s="355"/>
      <c r="C175" s="355"/>
      <c r="D175" s="191"/>
      <c r="E175" s="206">
        <f>IF(AND(Einträge!D175&gt;=29,Einträge!D175&lt;32),2,IF(AND(Einträge!D175&gt;=32,Einträge!D175&lt;=35),3,(IF(AND(Einträge!D175&lt;29,Einträge!D175&gt;0),1,IF(Einträge!D175="",0,4)))))</f>
        <v>0</v>
      </c>
      <c r="F175" s="351"/>
      <c r="G175" s="352"/>
      <c r="H175" s="351"/>
      <c r="I175" s="352"/>
      <c r="J175" s="345"/>
      <c r="K175" s="346"/>
      <c r="L175" s="346"/>
      <c r="M175" s="188"/>
      <c r="N175" s="31"/>
      <c r="O175" s="30"/>
      <c r="P175" s="30"/>
      <c r="Q175" s="31"/>
      <c r="R175" s="31"/>
      <c r="S175" s="228"/>
      <c r="T175" s="242"/>
      <c r="U175" s="235"/>
    </row>
    <row r="176" spans="1:21" ht="19.5" customHeight="1">
      <c r="A176" s="36"/>
      <c r="B176" s="353"/>
      <c r="C176" s="354"/>
      <c r="D176" s="137"/>
      <c r="E176" s="206">
        <f>IF(AND(Einträge!D176&gt;=29,Einträge!D176&lt;32),2,IF(AND(Einträge!D176&gt;=32,Einträge!D176&lt;=35),3,(IF(AND(Einträge!D176&lt;29,Einträge!D176&gt;0),1,IF(Einträge!D176="",0,4)))))</f>
        <v>0</v>
      </c>
      <c r="F176" s="349"/>
      <c r="G176" s="350"/>
      <c r="H176" s="349"/>
      <c r="I176" s="350"/>
      <c r="J176" s="347"/>
      <c r="K176" s="348"/>
      <c r="L176" s="348"/>
      <c r="M176" s="188"/>
      <c r="N176" s="35"/>
      <c r="O176" s="34"/>
      <c r="P176" s="34"/>
      <c r="Q176" s="35"/>
      <c r="R176" s="35"/>
      <c r="S176" s="227"/>
      <c r="T176" s="241"/>
      <c r="U176" s="234"/>
    </row>
    <row r="177" spans="1:21" ht="19.5" customHeight="1">
      <c r="A177" s="58"/>
      <c r="B177" s="355"/>
      <c r="C177" s="355"/>
      <c r="D177" s="191"/>
      <c r="E177" s="206">
        <f>IF(AND(Einträge!D177&gt;=29,Einträge!D177&lt;32),2,IF(AND(Einträge!D177&gt;=32,Einträge!D177&lt;=35),3,(IF(AND(Einträge!D177&lt;29,Einträge!D177&gt;0),1,IF(Einträge!D177="",0,4)))))</f>
        <v>0</v>
      </c>
      <c r="F177" s="351"/>
      <c r="G177" s="352"/>
      <c r="H177" s="351"/>
      <c r="I177" s="352"/>
      <c r="J177" s="345"/>
      <c r="K177" s="346"/>
      <c r="L177" s="346"/>
      <c r="M177" s="188"/>
      <c r="N177" s="31"/>
      <c r="O177" s="30"/>
      <c r="P177" s="30"/>
      <c r="Q177" s="31"/>
      <c r="R177" s="31"/>
      <c r="S177" s="228"/>
      <c r="T177" s="242"/>
      <c r="U177" s="235"/>
    </row>
    <row r="178" spans="1:21" ht="19.5" customHeight="1">
      <c r="A178" s="36"/>
      <c r="B178" s="353"/>
      <c r="C178" s="354"/>
      <c r="D178" s="137"/>
      <c r="E178" s="206">
        <f>IF(AND(Einträge!D178&gt;=29,Einträge!D178&lt;32),2,IF(AND(Einträge!D178&gt;=32,Einträge!D178&lt;=35),3,(IF(AND(Einträge!D178&lt;29,Einträge!D178&gt;0),1,IF(Einträge!D178="",0,4)))))</f>
        <v>0</v>
      </c>
      <c r="F178" s="349"/>
      <c r="G178" s="350"/>
      <c r="H178" s="349"/>
      <c r="I178" s="350"/>
      <c r="J178" s="347"/>
      <c r="K178" s="348"/>
      <c r="L178" s="348"/>
      <c r="M178" s="188"/>
      <c r="N178" s="35"/>
      <c r="O178" s="34"/>
      <c r="P178" s="34"/>
      <c r="Q178" s="35"/>
      <c r="R178" s="35"/>
      <c r="S178" s="227"/>
      <c r="T178" s="241"/>
      <c r="U178" s="234"/>
    </row>
    <row r="179" spans="1:21" ht="19.5" customHeight="1">
      <c r="A179" s="58"/>
      <c r="B179" s="355"/>
      <c r="C179" s="355"/>
      <c r="D179" s="191"/>
      <c r="E179" s="206">
        <f>IF(AND(Einträge!D179&gt;=29,Einträge!D179&lt;32),2,IF(AND(Einträge!D179&gt;=32,Einträge!D179&lt;=35),3,(IF(AND(Einträge!D179&lt;29,Einträge!D179&gt;0),1,IF(Einträge!D179="",0,4)))))</f>
        <v>0</v>
      </c>
      <c r="F179" s="351"/>
      <c r="G179" s="352"/>
      <c r="H179" s="351"/>
      <c r="I179" s="352"/>
      <c r="J179" s="345"/>
      <c r="K179" s="346"/>
      <c r="L179" s="346"/>
      <c r="M179" s="188"/>
      <c r="N179" s="31"/>
      <c r="O179" s="30"/>
      <c r="P179" s="30"/>
      <c r="Q179" s="31"/>
      <c r="R179" s="31"/>
      <c r="S179" s="228"/>
      <c r="T179" s="242"/>
      <c r="U179" s="235"/>
    </row>
    <row r="180" spans="1:21" ht="19.5" customHeight="1">
      <c r="A180" s="36"/>
      <c r="B180" s="353"/>
      <c r="C180" s="354"/>
      <c r="D180" s="137"/>
      <c r="E180" s="206">
        <f>IF(AND(Einträge!D180&gt;=29,Einträge!D180&lt;32),2,IF(AND(Einträge!D180&gt;=32,Einträge!D180&lt;=35),3,(IF(AND(Einträge!D180&lt;29,Einträge!D180&gt;0),1,IF(Einträge!D180="",0,4)))))</f>
        <v>0</v>
      </c>
      <c r="F180" s="349"/>
      <c r="G180" s="350"/>
      <c r="H180" s="349"/>
      <c r="I180" s="350"/>
      <c r="J180" s="347"/>
      <c r="K180" s="348"/>
      <c r="L180" s="348"/>
      <c r="M180" s="188"/>
      <c r="N180" s="35"/>
      <c r="O180" s="34"/>
      <c r="P180" s="34"/>
      <c r="Q180" s="35"/>
      <c r="R180" s="35"/>
      <c r="S180" s="227"/>
      <c r="T180" s="241"/>
      <c r="U180" s="234"/>
    </row>
    <row r="181" spans="1:21" ht="19.5" customHeight="1">
      <c r="A181" s="58"/>
      <c r="B181" s="355"/>
      <c r="C181" s="355"/>
      <c r="D181" s="191"/>
      <c r="E181" s="206">
        <f>IF(AND(Einträge!D181&gt;=29,Einträge!D181&lt;32),2,IF(AND(Einträge!D181&gt;=32,Einträge!D181&lt;=35),3,(IF(AND(Einträge!D181&lt;29,Einträge!D181&gt;0),1,IF(Einträge!D181="",0,4)))))</f>
        <v>0</v>
      </c>
      <c r="F181" s="351"/>
      <c r="G181" s="352"/>
      <c r="H181" s="351"/>
      <c r="I181" s="352"/>
      <c r="J181" s="345"/>
      <c r="K181" s="346"/>
      <c r="L181" s="346"/>
      <c r="M181" s="188"/>
      <c r="N181" s="31"/>
      <c r="O181" s="30"/>
      <c r="P181" s="30"/>
      <c r="Q181" s="31"/>
      <c r="R181" s="31"/>
      <c r="S181" s="228"/>
      <c r="T181" s="242"/>
      <c r="U181" s="235"/>
    </row>
    <row r="182" spans="1:21" ht="19.5" customHeight="1">
      <c r="A182" s="36"/>
      <c r="B182" s="353"/>
      <c r="C182" s="354"/>
      <c r="D182" s="137"/>
      <c r="E182" s="206">
        <f>IF(AND(Einträge!D182&gt;=29,Einträge!D182&lt;32),2,IF(AND(Einträge!D182&gt;=32,Einträge!D182&lt;=35),3,(IF(AND(Einträge!D182&lt;29,Einträge!D182&gt;0),1,IF(Einträge!D182="",0,4)))))</f>
        <v>0</v>
      </c>
      <c r="F182" s="349"/>
      <c r="G182" s="350"/>
      <c r="H182" s="349"/>
      <c r="I182" s="350"/>
      <c r="J182" s="347"/>
      <c r="K182" s="348"/>
      <c r="L182" s="348"/>
      <c r="M182" s="188"/>
      <c r="N182" s="35"/>
      <c r="O182" s="34"/>
      <c r="P182" s="34"/>
      <c r="Q182" s="35"/>
      <c r="R182" s="35"/>
      <c r="S182" s="227"/>
      <c r="T182" s="241"/>
      <c r="U182" s="234"/>
    </row>
    <row r="183" spans="1:21" ht="19.5" customHeight="1">
      <c r="A183" s="58"/>
      <c r="B183" s="355"/>
      <c r="C183" s="355"/>
      <c r="D183" s="191"/>
      <c r="E183" s="206">
        <f>IF(AND(Einträge!D183&gt;=29,Einträge!D183&lt;32),2,IF(AND(Einträge!D183&gt;=32,Einträge!D183&lt;=35),3,(IF(AND(Einträge!D183&lt;29,Einträge!D183&gt;0),1,IF(Einträge!D183="",0,4)))))</f>
        <v>0</v>
      </c>
      <c r="F183" s="351"/>
      <c r="G183" s="352"/>
      <c r="H183" s="351"/>
      <c r="I183" s="352"/>
      <c r="J183" s="345"/>
      <c r="K183" s="346"/>
      <c r="L183" s="346"/>
      <c r="M183" s="188"/>
      <c r="N183" s="31"/>
      <c r="O183" s="30"/>
      <c r="P183" s="30"/>
      <c r="Q183" s="31"/>
      <c r="R183" s="31"/>
      <c r="S183" s="228"/>
      <c r="T183" s="242"/>
      <c r="U183" s="235"/>
    </row>
    <row r="184" spans="1:21" ht="19.5" customHeight="1">
      <c r="A184" s="36"/>
      <c r="B184" s="353"/>
      <c r="C184" s="354"/>
      <c r="D184" s="137"/>
      <c r="E184" s="206">
        <f>IF(AND(Einträge!D184&gt;=29,Einträge!D184&lt;32),2,IF(AND(Einträge!D184&gt;=32,Einträge!D184&lt;=35),3,(IF(AND(Einträge!D184&lt;29,Einträge!D184&gt;0),1,IF(Einträge!D184="",0,4)))))</f>
        <v>0</v>
      </c>
      <c r="F184" s="349"/>
      <c r="G184" s="350"/>
      <c r="H184" s="349"/>
      <c r="I184" s="350"/>
      <c r="J184" s="347"/>
      <c r="K184" s="348"/>
      <c r="L184" s="348"/>
      <c r="M184" s="188"/>
      <c r="N184" s="53"/>
      <c r="O184" s="54"/>
      <c r="P184" s="54"/>
      <c r="Q184" s="53"/>
      <c r="R184" s="53"/>
      <c r="S184" s="230"/>
      <c r="T184" s="244"/>
      <c r="U184" s="237"/>
    </row>
    <row r="185" spans="1:21" ht="19.5" customHeight="1">
      <c r="A185" s="58"/>
      <c r="B185" s="355"/>
      <c r="C185" s="355"/>
      <c r="D185" s="191"/>
      <c r="E185" s="206">
        <f>IF(AND(Einträge!D185&gt;=29,Einträge!D185&lt;32),2,IF(AND(Einträge!D185&gt;=32,Einträge!D185&lt;=35),3,(IF(AND(Einträge!D185&lt;29,Einträge!D185&gt;0),1,IF(Einträge!D185="",0,4)))))</f>
        <v>0</v>
      </c>
      <c r="F185" s="351"/>
      <c r="G185" s="352"/>
      <c r="H185" s="351"/>
      <c r="I185" s="352"/>
      <c r="J185" s="345"/>
      <c r="K185" s="346"/>
      <c r="L185" s="346"/>
      <c r="M185" s="188"/>
      <c r="N185" s="31"/>
      <c r="O185" s="30"/>
      <c r="P185" s="30"/>
      <c r="Q185" s="31"/>
      <c r="R185" s="31"/>
      <c r="S185" s="228"/>
      <c r="T185" s="242"/>
      <c r="U185" s="235"/>
    </row>
    <row r="186" spans="1:21" ht="19.5" customHeight="1">
      <c r="A186" s="36"/>
      <c r="B186" s="353"/>
      <c r="C186" s="354"/>
      <c r="D186" s="137"/>
      <c r="E186" s="206">
        <f>IF(AND(Einträge!D186&gt;=29,Einträge!D186&lt;32),2,IF(AND(Einträge!D186&gt;=32,Einträge!D186&lt;=35),3,(IF(AND(Einträge!D186&lt;29,Einträge!D186&gt;0),1,IF(Einträge!D186="",0,4)))))</f>
        <v>0</v>
      </c>
      <c r="F186" s="349"/>
      <c r="G186" s="350"/>
      <c r="H186" s="349"/>
      <c r="I186" s="350"/>
      <c r="J186" s="347"/>
      <c r="K186" s="348"/>
      <c r="L186" s="348"/>
      <c r="M186" s="188"/>
      <c r="N186" s="33"/>
      <c r="O186" s="32"/>
      <c r="P186" s="32"/>
      <c r="Q186" s="33"/>
      <c r="R186" s="33"/>
      <c r="S186" s="229"/>
      <c r="T186" s="243"/>
      <c r="U186" s="236"/>
    </row>
    <row r="187" spans="1:21" ht="19.5" customHeight="1">
      <c r="A187" s="58"/>
      <c r="B187" s="355"/>
      <c r="C187" s="355"/>
      <c r="D187" s="191"/>
      <c r="E187" s="206">
        <f>IF(AND(Einträge!D187&gt;=29,Einträge!D187&lt;32),2,IF(AND(Einträge!D187&gt;=32,Einträge!D187&lt;=35),3,(IF(AND(Einträge!D187&lt;29,Einträge!D187&gt;0),1,IF(Einträge!D187="",0,4)))))</f>
        <v>0</v>
      </c>
      <c r="F187" s="351"/>
      <c r="G187" s="352"/>
      <c r="H187" s="351"/>
      <c r="I187" s="352"/>
      <c r="J187" s="345"/>
      <c r="K187" s="346"/>
      <c r="L187" s="346"/>
      <c r="M187" s="188"/>
      <c r="N187" s="31"/>
      <c r="O187" s="30"/>
      <c r="P187" s="30"/>
      <c r="Q187" s="31"/>
      <c r="R187" s="31"/>
      <c r="S187" s="228"/>
      <c r="T187" s="242"/>
      <c r="U187" s="235"/>
    </row>
    <row r="188" spans="1:21" ht="19.5" customHeight="1">
      <c r="A188" s="36"/>
      <c r="B188" s="353"/>
      <c r="C188" s="354"/>
      <c r="D188" s="137"/>
      <c r="E188" s="206">
        <f>IF(AND(Einträge!D188&gt;=29,Einträge!D188&lt;32),2,IF(AND(Einträge!D188&gt;=32,Einträge!D188&lt;=35),3,(IF(AND(Einträge!D188&lt;29,Einträge!D188&gt;0),1,IF(Einträge!D188="",0,4)))))</f>
        <v>0</v>
      </c>
      <c r="F188" s="349"/>
      <c r="G188" s="350"/>
      <c r="H188" s="349"/>
      <c r="I188" s="350"/>
      <c r="J188" s="347"/>
      <c r="K188" s="348"/>
      <c r="L188" s="348"/>
      <c r="M188" s="188"/>
      <c r="N188" s="35"/>
      <c r="O188" s="34"/>
      <c r="P188" s="34"/>
      <c r="Q188" s="35"/>
      <c r="R188" s="35"/>
      <c r="S188" s="227"/>
      <c r="T188" s="241"/>
      <c r="U188" s="234"/>
    </row>
    <row r="189" spans="1:21" ht="19.5" customHeight="1">
      <c r="A189" s="58"/>
      <c r="B189" s="355"/>
      <c r="C189" s="355"/>
      <c r="D189" s="191"/>
      <c r="E189" s="206">
        <f>IF(AND(Einträge!D189&gt;=29,Einträge!D189&lt;32),2,IF(AND(Einträge!D189&gt;=32,Einträge!D189&lt;=35),3,(IF(AND(Einträge!D189&lt;29,Einträge!D189&gt;0),1,IF(Einträge!D189="",0,4)))))</f>
        <v>0</v>
      </c>
      <c r="F189" s="351"/>
      <c r="G189" s="352"/>
      <c r="H189" s="351"/>
      <c r="I189" s="352"/>
      <c r="J189" s="345"/>
      <c r="K189" s="346"/>
      <c r="L189" s="346"/>
      <c r="M189" s="188"/>
      <c r="N189" s="31"/>
      <c r="O189" s="30"/>
      <c r="P189" s="30"/>
      <c r="Q189" s="31"/>
      <c r="R189" s="31"/>
      <c r="S189" s="228"/>
      <c r="T189" s="242"/>
      <c r="U189" s="235"/>
    </row>
    <row r="190" spans="1:21" ht="19.5" customHeight="1">
      <c r="A190" s="36"/>
      <c r="B190" s="353"/>
      <c r="C190" s="354"/>
      <c r="D190" s="137"/>
      <c r="E190" s="206">
        <f>IF(AND(Einträge!D190&gt;=29,Einträge!D190&lt;32),2,IF(AND(Einträge!D190&gt;=32,Einträge!D190&lt;=35),3,(IF(AND(Einträge!D190&lt;29,Einträge!D190&gt;0),1,IF(Einträge!D190="",0,4)))))</f>
        <v>0</v>
      </c>
      <c r="F190" s="349"/>
      <c r="G190" s="350"/>
      <c r="H190" s="349"/>
      <c r="I190" s="350"/>
      <c r="J190" s="347"/>
      <c r="K190" s="348"/>
      <c r="L190" s="348"/>
      <c r="M190" s="188"/>
      <c r="N190" s="35"/>
      <c r="O190" s="34"/>
      <c r="P190" s="34"/>
      <c r="Q190" s="35"/>
      <c r="R190" s="35"/>
      <c r="S190" s="227"/>
      <c r="T190" s="241"/>
      <c r="U190" s="234"/>
    </row>
    <row r="191" spans="1:21" ht="19.5" customHeight="1">
      <c r="A191" s="58"/>
      <c r="B191" s="355"/>
      <c r="C191" s="355"/>
      <c r="D191" s="191"/>
      <c r="E191" s="206">
        <f>IF(AND(Einträge!D191&gt;=29,Einträge!D191&lt;32),2,IF(AND(Einträge!D191&gt;=32,Einträge!D191&lt;=35),3,(IF(AND(Einträge!D191&lt;29,Einträge!D191&gt;0),1,IF(Einträge!D191="",0,4)))))</f>
        <v>0</v>
      </c>
      <c r="F191" s="351"/>
      <c r="G191" s="352"/>
      <c r="H191" s="351"/>
      <c r="I191" s="352"/>
      <c r="J191" s="345"/>
      <c r="K191" s="346"/>
      <c r="L191" s="346"/>
      <c r="M191" s="188"/>
      <c r="N191" s="31"/>
      <c r="O191" s="30"/>
      <c r="P191" s="30"/>
      <c r="Q191" s="31"/>
      <c r="R191" s="31"/>
      <c r="S191" s="228"/>
      <c r="T191" s="242"/>
      <c r="U191" s="235"/>
    </row>
    <row r="192" spans="1:21" ht="19.5" customHeight="1">
      <c r="A192" s="36"/>
      <c r="B192" s="353"/>
      <c r="C192" s="354"/>
      <c r="D192" s="137"/>
      <c r="E192" s="206">
        <f>IF(AND(Einträge!D192&gt;=29,Einträge!D192&lt;32),2,IF(AND(Einträge!D192&gt;=32,Einträge!D192&lt;=35),3,(IF(AND(Einträge!D192&lt;29,Einträge!D192&gt;0),1,IF(Einträge!D192="",0,4)))))</f>
        <v>0</v>
      </c>
      <c r="F192" s="349"/>
      <c r="G192" s="350"/>
      <c r="H192" s="349"/>
      <c r="I192" s="350"/>
      <c r="J192" s="347"/>
      <c r="K192" s="348"/>
      <c r="L192" s="348"/>
      <c r="M192" s="188"/>
      <c r="N192" s="35"/>
      <c r="O192" s="34"/>
      <c r="P192" s="34"/>
      <c r="Q192" s="35"/>
      <c r="R192" s="35"/>
      <c r="S192" s="227"/>
      <c r="T192" s="241"/>
      <c r="U192" s="234"/>
    </row>
    <row r="193" spans="1:21" ht="19.5" customHeight="1">
      <c r="A193" s="58"/>
      <c r="B193" s="355"/>
      <c r="C193" s="355"/>
      <c r="D193" s="191"/>
      <c r="E193" s="206">
        <f>IF(AND(Einträge!D193&gt;=29,Einträge!D193&lt;32),2,IF(AND(Einträge!D193&gt;=32,Einträge!D193&lt;=35),3,(IF(AND(Einträge!D193&lt;29,Einträge!D193&gt;0),1,IF(Einträge!D193="",0,4)))))</f>
        <v>0</v>
      </c>
      <c r="F193" s="351"/>
      <c r="G193" s="352"/>
      <c r="H193" s="351"/>
      <c r="I193" s="352"/>
      <c r="J193" s="345"/>
      <c r="K193" s="346"/>
      <c r="L193" s="346"/>
      <c r="M193" s="188"/>
      <c r="N193" s="31"/>
      <c r="O193" s="30"/>
      <c r="P193" s="30"/>
      <c r="Q193" s="31"/>
      <c r="R193" s="31"/>
      <c r="S193" s="228"/>
      <c r="T193" s="242"/>
      <c r="U193" s="235"/>
    </row>
    <row r="194" spans="1:21" ht="19.5" customHeight="1">
      <c r="A194" s="36"/>
      <c r="B194" s="353"/>
      <c r="C194" s="354"/>
      <c r="D194" s="137"/>
      <c r="E194" s="206">
        <f>IF(AND(Einträge!D194&gt;=29,Einträge!D194&lt;32),2,IF(AND(Einträge!D194&gt;=32,Einträge!D194&lt;=35),3,(IF(AND(Einträge!D194&lt;29,Einträge!D194&gt;0),1,IF(Einträge!D194="",0,4)))))</f>
        <v>0</v>
      </c>
      <c r="F194" s="349"/>
      <c r="G194" s="350"/>
      <c r="H194" s="349"/>
      <c r="I194" s="350"/>
      <c r="J194" s="347"/>
      <c r="K194" s="348"/>
      <c r="L194" s="348"/>
      <c r="M194" s="188"/>
      <c r="N194" s="35"/>
      <c r="O194" s="34"/>
      <c r="P194" s="34"/>
      <c r="Q194" s="35"/>
      <c r="R194" s="35"/>
      <c r="S194" s="227"/>
      <c r="T194" s="241"/>
      <c r="U194" s="234"/>
    </row>
    <row r="195" spans="1:21" ht="19.5" customHeight="1">
      <c r="A195" s="58"/>
      <c r="B195" s="355"/>
      <c r="C195" s="355"/>
      <c r="D195" s="191"/>
      <c r="E195" s="206">
        <f>IF(AND(Einträge!D195&gt;=29,Einträge!D195&lt;32),2,IF(AND(Einträge!D195&gt;=32,Einträge!D195&lt;=35),3,(IF(AND(Einträge!D195&lt;29,Einträge!D195&gt;0),1,IF(Einträge!D195="",0,4)))))</f>
        <v>0</v>
      </c>
      <c r="F195" s="351"/>
      <c r="G195" s="352"/>
      <c r="H195" s="351"/>
      <c r="I195" s="352"/>
      <c r="J195" s="345"/>
      <c r="K195" s="346"/>
      <c r="L195" s="346"/>
      <c r="M195" s="188"/>
      <c r="N195" s="31"/>
      <c r="O195" s="30"/>
      <c r="P195" s="30"/>
      <c r="Q195" s="31"/>
      <c r="R195" s="31"/>
      <c r="S195" s="228"/>
      <c r="T195" s="242"/>
      <c r="U195" s="235"/>
    </row>
    <row r="196" spans="1:21" ht="19.5" customHeight="1">
      <c r="A196" s="36"/>
      <c r="B196" s="353"/>
      <c r="C196" s="354"/>
      <c r="D196" s="137"/>
      <c r="E196" s="206">
        <f>IF(AND(Einträge!D196&gt;=29,Einträge!D196&lt;32),2,IF(AND(Einträge!D196&gt;=32,Einträge!D196&lt;=35),3,(IF(AND(Einträge!D196&lt;29,Einträge!D196&gt;0),1,IF(Einträge!D196="",0,4)))))</f>
        <v>0</v>
      </c>
      <c r="F196" s="349"/>
      <c r="G196" s="350"/>
      <c r="H196" s="349"/>
      <c r="I196" s="350"/>
      <c r="J196" s="347"/>
      <c r="K196" s="348"/>
      <c r="L196" s="348"/>
      <c r="M196" s="188"/>
      <c r="N196" s="35"/>
      <c r="O196" s="34"/>
      <c r="P196" s="34"/>
      <c r="Q196" s="35"/>
      <c r="R196" s="35"/>
      <c r="S196" s="227"/>
      <c r="T196" s="241"/>
      <c r="U196" s="234"/>
    </row>
    <row r="197" spans="1:21" ht="19.5" customHeight="1">
      <c r="A197" s="58"/>
      <c r="B197" s="355"/>
      <c r="C197" s="355"/>
      <c r="D197" s="191"/>
      <c r="E197" s="206">
        <f>IF(AND(Einträge!D197&gt;=29,Einträge!D197&lt;32),2,IF(AND(Einträge!D197&gt;=32,Einträge!D197&lt;=35),3,(IF(AND(Einträge!D197&lt;29,Einträge!D197&gt;0),1,IF(Einträge!D197="",0,4)))))</f>
        <v>0</v>
      </c>
      <c r="F197" s="351"/>
      <c r="G197" s="352"/>
      <c r="H197" s="351"/>
      <c r="I197" s="352"/>
      <c r="J197" s="345"/>
      <c r="K197" s="346"/>
      <c r="L197" s="346"/>
      <c r="M197" s="188"/>
      <c r="N197" s="31"/>
      <c r="O197" s="30"/>
      <c r="P197" s="30"/>
      <c r="Q197" s="31"/>
      <c r="R197" s="31"/>
      <c r="S197" s="228"/>
      <c r="T197" s="242"/>
      <c r="U197" s="235"/>
    </row>
    <row r="198" spans="1:21" ht="19.5" customHeight="1">
      <c r="A198" s="36"/>
      <c r="B198" s="353"/>
      <c r="C198" s="354"/>
      <c r="D198" s="137"/>
      <c r="E198" s="206">
        <f>IF(AND(Einträge!D198&gt;=29,Einträge!D198&lt;32),2,IF(AND(Einträge!D198&gt;=32,Einträge!D198&lt;=35),3,(IF(AND(Einträge!D198&lt;29,Einträge!D198&gt;0),1,IF(Einträge!D198="",0,4)))))</f>
        <v>0</v>
      </c>
      <c r="F198" s="349"/>
      <c r="G198" s="350"/>
      <c r="H198" s="349"/>
      <c r="I198" s="350"/>
      <c r="J198" s="347"/>
      <c r="K198" s="348"/>
      <c r="L198" s="348"/>
      <c r="M198" s="188"/>
      <c r="N198" s="35"/>
      <c r="O198" s="34"/>
      <c r="P198" s="34"/>
      <c r="Q198" s="35"/>
      <c r="R198" s="35"/>
      <c r="S198" s="227"/>
      <c r="T198" s="241"/>
      <c r="U198" s="234"/>
    </row>
    <row r="199" spans="1:21" ht="19.5" customHeight="1">
      <c r="A199" s="58"/>
      <c r="B199" s="355"/>
      <c r="C199" s="355"/>
      <c r="D199" s="191"/>
      <c r="E199" s="206">
        <f>IF(AND(Einträge!D199&gt;=29,Einträge!D199&lt;32),2,IF(AND(Einträge!D199&gt;=32,Einträge!D199&lt;=35),3,(IF(AND(Einträge!D199&lt;29,Einträge!D199&gt;0),1,IF(Einträge!D199="",0,4)))))</f>
        <v>0</v>
      </c>
      <c r="F199" s="351"/>
      <c r="G199" s="352"/>
      <c r="H199" s="351"/>
      <c r="I199" s="352"/>
      <c r="J199" s="345"/>
      <c r="K199" s="346"/>
      <c r="L199" s="346"/>
      <c r="M199" s="188"/>
      <c r="N199" s="31"/>
      <c r="O199" s="30"/>
      <c r="P199" s="30"/>
      <c r="Q199" s="31"/>
      <c r="R199" s="31"/>
      <c r="S199" s="228"/>
      <c r="T199" s="242"/>
      <c r="U199" s="235"/>
    </row>
    <row r="200" spans="1:21" ht="19.5" customHeight="1">
      <c r="A200" s="36"/>
      <c r="B200" s="353"/>
      <c r="C200" s="354"/>
      <c r="D200" s="137"/>
      <c r="E200" s="206">
        <f>IF(AND(Einträge!D200&gt;=29,Einträge!D200&lt;32),2,IF(AND(Einträge!D200&gt;=32,Einträge!D200&lt;=35),3,(IF(AND(Einträge!D200&lt;29,Einträge!D200&gt;0),1,IF(Einträge!D200="",0,4)))))</f>
        <v>0</v>
      </c>
      <c r="F200" s="349"/>
      <c r="G200" s="350"/>
      <c r="H200" s="349"/>
      <c r="I200" s="350"/>
      <c r="J200" s="347"/>
      <c r="K200" s="348"/>
      <c r="L200" s="348"/>
      <c r="M200" s="188"/>
      <c r="N200" s="35"/>
      <c r="O200" s="34"/>
      <c r="P200" s="34"/>
      <c r="Q200" s="35"/>
      <c r="R200" s="35"/>
      <c r="S200" s="227"/>
      <c r="T200" s="241"/>
      <c r="U200" s="234"/>
    </row>
    <row r="201" spans="1:21" ht="19.5" customHeight="1">
      <c r="A201" s="58"/>
      <c r="B201" s="355"/>
      <c r="C201" s="355"/>
      <c r="D201" s="191"/>
      <c r="E201" s="206">
        <f>IF(AND(Einträge!D201&gt;=29,Einträge!D201&lt;32),2,IF(AND(Einträge!D201&gt;=32,Einträge!D201&lt;=35),3,(IF(AND(Einträge!D201&lt;29,Einträge!D201&gt;0),1,IF(Einträge!D201="",0,4)))))</f>
        <v>0</v>
      </c>
      <c r="F201" s="351"/>
      <c r="G201" s="352"/>
      <c r="H201" s="351"/>
      <c r="I201" s="352"/>
      <c r="J201" s="345"/>
      <c r="K201" s="346"/>
      <c r="L201" s="346"/>
      <c r="M201" s="188"/>
      <c r="N201" s="31"/>
      <c r="O201" s="30"/>
      <c r="P201" s="30"/>
      <c r="Q201" s="31"/>
      <c r="R201" s="31"/>
      <c r="S201" s="228"/>
      <c r="T201" s="242"/>
      <c r="U201" s="235"/>
    </row>
    <row r="202" spans="1:21" ht="19.5" customHeight="1">
      <c r="A202" s="36"/>
      <c r="B202" s="353"/>
      <c r="C202" s="354"/>
      <c r="D202" s="137"/>
      <c r="E202" s="206">
        <f>IF(AND(Einträge!D202&gt;=29,Einträge!D202&lt;32),2,IF(AND(Einträge!D202&gt;=32,Einträge!D202&lt;=35),3,(IF(AND(Einträge!D202&lt;29,Einträge!D202&gt;0),1,IF(Einträge!D202="",0,4)))))</f>
        <v>0</v>
      </c>
      <c r="F202" s="349"/>
      <c r="G202" s="350"/>
      <c r="H202" s="349"/>
      <c r="I202" s="350"/>
      <c r="J202" s="347"/>
      <c r="K202" s="348"/>
      <c r="L202" s="348"/>
      <c r="M202" s="188"/>
      <c r="N202" s="35"/>
      <c r="O202" s="34"/>
      <c r="P202" s="34"/>
      <c r="Q202" s="35"/>
      <c r="R202" s="35"/>
      <c r="S202" s="227"/>
      <c r="T202" s="241"/>
      <c r="U202" s="234"/>
    </row>
    <row r="203" spans="1:21" ht="19.5" customHeight="1">
      <c r="A203" s="58"/>
      <c r="B203" s="355"/>
      <c r="C203" s="355"/>
      <c r="D203" s="191"/>
      <c r="E203" s="206">
        <f>IF(AND(Einträge!D203&gt;=29,Einträge!D203&lt;32),2,IF(AND(Einträge!D203&gt;=32,Einträge!D203&lt;=35),3,(IF(AND(Einträge!D203&lt;29,Einträge!D203&gt;0),1,IF(Einträge!D203="",0,4)))))</f>
        <v>0</v>
      </c>
      <c r="F203" s="351"/>
      <c r="G203" s="352"/>
      <c r="H203" s="351"/>
      <c r="I203" s="352"/>
      <c r="J203" s="345"/>
      <c r="K203" s="346"/>
      <c r="L203" s="346"/>
      <c r="M203" s="188"/>
      <c r="N203" s="31"/>
      <c r="O203" s="30"/>
      <c r="P203" s="30"/>
      <c r="Q203" s="31"/>
      <c r="R203" s="31"/>
      <c r="S203" s="228"/>
      <c r="T203" s="242"/>
      <c r="U203" s="235"/>
    </row>
    <row r="204" spans="1:21" ht="19.5" customHeight="1">
      <c r="A204" s="36"/>
      <c r="B204" s="353"/>
      <c r="C204" s="354"/>
      <c r="D204" s="137"/>
      <c r="E204" s="206">
        <f>IF(AND(Einträge!D204&gt;=29,Einträge!D204&lt;32),2,IF(AND(Einträge!D204&gt;=32,Einträge!D204&lt;=35),3,(IF(AND(Einträge!D204&lt;29,Einträge!D204&gt;0),1,IF(Einträge!D204="",0,4)))))</f>
        <v>0</v>
      </c>
      <c r="F204" s="349"/>
      <c r="G204" s="350"/>
      <c r="H204" s="349"/>
      <c r="I204" s="350"/>
      <c r="J204" s="347"/>
      <c r="K204" s="348"/>
      <c r="L204" s="348"/>
      <c r="M204" s="188"/>
      <c r="N204" s="53"/>
      <c r="O204" s="54"/>
      <c r="P204" s="54"/>
      <c r="Q204" s="53"/>
      <c r="R204" s="53"/>
      <c r="S204" s="230"/>
      <c r="T204" s="244"/>
      <c r="U204" s="237"/>
    </row>
    <row r="205" spans="1:21" ht="19.5" customHeight="1">
      <c r="A205" s="58"/>
      <c r="B205" s="355"/>
      <c r="C205" s="355"/>
      <c r="D205" s="191"/>
      <c r="E205" s="206">
        <f>IF(AND(Einträge!D205&gt;=29,Einträge!D205&lt;32),2,IF(AND(Einträge!D205&gt;=32,Einträge!D205&lt;=35),3,(IF(AND(Einträge!D205&lt;29,Einträge!D205&gt;0),1,IF(Einträge!D205="",0,4)))))</f>
        <v>0</v>
      </c>
      <c r="F205" s="351"/>
      <c r="G205" s="352"/>
      <c r="H205" s="351"/>
      <c r="I205" s="352"/>
      <c r="J205" s="345"/>
      <c r="K205" s="346"/>
      <c r="L205" s="346"/>
      <c r="M205" s="188"/>
      <c r="N205" s="31"/>
      <c r="O205" s="30"/>
      <c r="P205" s="30"/>
      <c r="Q205" s="31"/>
      <c r="R205" s="31"/>
      <c r="S205" s="228"/>
      <c r="T205" s="242"/>
      <c r="U205" s="235"/>
    </row>
    <row r="206" spans="1:21" ht="19.5" customHeight="1">
      <c r="A206" s="36"/>
      <c r="B206" s="353"/>
      <c r="C206" s="354"/>
      <c r="D206" s="137"/>
      <c r="E206" s="206">
        <f>IF(AND(Einträge!D206&gt;=29,Einträge!D206&lt;32),2,IF(AND(Einträge!D206&gt;=32,Einträge!D206&lt;=35),3,(IF(AND(Einträge!D206&lt;29,Einträge!D206&gt;0),1,IF(Einträge!D206="",0,4)))))</f>
        <v>0</v>
      </c>
      <c r="F206" s="349"/>
      <c r="G206" s="350"/>
      <c r="H206" s="349"/>
      <c r="I206" s="350"/>
      <c r="J206" s="347"/>
      <c r="K206" s="348"/>
      <c r="L206" s="348"/>
      <c r="M206" s="188"/>
      <c r="N206" s="33"/>
      <c r="O206" s="32"/>
      <c r="P206" s="32"/>
      <c r="Q206" s="33"/>
      <c r="R206" s="33"/>
      <c r="S206" s="229"/>
      <c r="T206" s="243"/>
      <c r="U206" s="236"/>
    </row>
    <row r="207" spans="1:21" ht="19.5" customHeight="1">
      <c r="A207" s="58"/>
      <c r="B207" s="355"/>
      <c r="C207" s="355"/>
      <c r="D207" s="191"/>
      <c r="E207" s="206">
        <f>IF(AND(Einträge!D207&gt;=29,Einträge!D207&lt;32),2,IF(AND(Einträge!D207&gt;=32,Einträge!D207&lt;=35),3,(IF(AND(Einträge!D207&lt;29,Einträge!D207&gt;0),1,IF(Einträge!D207="",0,4)))))</f>
        <v>0</v>
      </c>
      <c r="F207" s="351"/>
      <c r="G207" s="352"/>
      <c r="H207" s="351"/>
      <c r="I207" s="352"/>
      <c r="J207" s="345"/>
      <c r="K207" s="346"/>
      <c r="L207" s="346"/>
      <c r="M207" s="188"/>
      <c r="N207" s="31"/>
      <c r="O207" s="30"/>
      <c r="P207" s="30"/>
      <c r="Q207" s="31"/>
      <c r="R207" s="31"/>
      <c r="S207" s="228"/>
      <c r="T207" s="242"/>
      <c r="U207" s="235"/>
    </row>
    <row r="208" spans="1:21" ht="19.5" customHeight="1">
      <c r="A208" s="36"/>
      <c r="B208" s="353"/>
      <c r="C208" s="354"/>
      <c r="D208" s="137"/>
      <c r="E208" s="206">
        <f>IF(AND(Einträge!D208&gt;=29,Einträge!D208&lt;32),2,IF(AND(Einträge!D208&gt;=32,Einträge!D208&lt;=35),3,(IF(AND(Einträge!D208&lt;29,Einträge!D208&gt;0),1,IF(Einträge!D208="",0,4)))))</f>
        <v>0</v>
      </c>
      <c r="F208" s="349"/>
      <c r="G208" s="350"/>
      <c r="H208" s="349"/>
      <c r="I208" s="350"/>
      <c r="J208" s="347"/>
      <c r="K208" s="348"/>
      <c r="L208" s="348"/>
      <c r="M208" s="188"/>
      <c r="N208" s="35"/>
      <c r="O208" s="34"/>
      <c r="P208" s="34"/>
      <c r="Q208" s="35"/>
      <c r="R208" s="35"/>
      <c r="S208" s="227"/>
      <c r="T208" s="241"/>
      <c r="U208" s="234"/>
    </row>
    <row r="209" spans="1:21" ht="19.5" customHeight="1">
      <c r="A209" s="58"/>
      <c r="B209" s="355"/>
      <c r="C209" s="355"/>
      <c r="D209" s="191"/>
      <c r="E209" s="206">
        <f>IF(AND(Einträge!D209&gt;=29,Einträge!D209&lt;32),2,IF(AND(Einträge!D209&gt;=32,Einträge!D209&lt;=35),3,(IF(AND(Einträge!D209&lt;29,Einträge!D209&gt;0),1,IF(Einträge!D209="",0,4)))))</f>
        <v>0</v>
      </c>
      <c r="F209" s="351"/>
      <c r="G209" s="352"/>
      <c r="H209" s="351"/>
      <c r="I209" s="352"/>
      <c r="J209" s="345"/>
      <c r="K209" s="346"/>
      <c r="L209" s="346"/>
      <c r="M209" s="188"/>
      <c r="N209" s="31"/>
      <c r="O209" s="30"/>
      <c r="P209" s="30"/>
      <c r="Q209" s="31"/>
      <c r="R209" s="31"/>
      <c r="S209" s="228"/>
      <c r="T209" s="242"/>
      <c r="U209" s="235"/>
    </row>
    <row r="210" spans="1:21" ht="19.5" customHeight="1">
      <c r="A210" s="36"/>
      <c r="B210" s="353"/>
      <c r="C210" s="354"/>
      <c r="D210" s="137"/>
      <c r="E210" s="206">
        <f>IF(AND(Einträge!D210&gt;=29,Einträge!D210&lt;32),2,IF(AND(Einträge!D210&gt;=32,Einträge!D210&lt;=35),3,(IF(AND(Einträge!D210&lt;29,Einträge!D210&gt;0),1,IF(Einträge!D210="",0,4)))))</f>
        <v>0</v>
      </c>
      <c r="F210" s="349"/>
      <c r="G210" s="350"/>
      <c r="H210" s="349"/>
      <c r="I210" s="350"/>
      <c r="J210" s="347"/>
      <c r="K210" s="348"/>
      <c r="L210" s="348"/>
      <c r="M210" s="188"/>
      <c r="N210" s="35"/>
      <c r="O210" s="34"/>
      <c r="P210" s="34"/>
      <c r="Q210" s="35"/>
      <c r="R210" s="35"/>
      <c r="S210" s="227"/>
      <c r="T210" s="241"/>
      <c r="U210" s="234"/>
    </row>
    <row r="211" spans="1:21" ht="19.5" customHeight="1">
      <c r="A211" s="58"/>
      <c r="B211" s="355"/>
      <c r="C211" s="355"/>
      <c r="D211" s="191"/>
      <c r="E211" s="206">
        <f>IF(AND(Einträge!D211&gt;=29,Einträge!D211&lt;32),2,IF(AND(Einträge!D211&gt;=32,Einträge!D211&lt;=35),3,(IF(AND(Einträge!D211&lt;29,Einträge!D211&gt;0),1,IF(Einträge!D211="",0,4)))))</f>
        <v>0</v>
      </c>
      <c r="F211" s="351"/>
      <c r="G211" s="352"/>
      <c r="H211" s="351"/>
      <c r="I211" s="352"/>
      <c r="J211" s="345"/>
      <c r="K211" s="346"/>
      <c r="L211" s="346"/>
      <c r="M211" s="188"/>
      <c r="N211" s="31"/>
      <c r="O211" s="30"/>
      <c r="P211" s="30"/>
      <c r="Q211" s="31"/>
      <c r="R211" s="31"/>
      <c r="S211" s="228"/>
      <c r="T211" s="242"/>
      <c r="U211" s="235"/>
    </row>
    <row r="212" spans="1:21" ht="19.5" customHeight="1">
      <c r="A212" s="36"/>
      <c r="B212" s="353"/>
      <c r="C212" s="354"/>
      <c r="D212" s="137"/>
      <c r="E212" s="206">
        <f>IF(AND(Einträge!D212&gt;=29,Einträge!D212&lt;32),2,IF(AND(Einträge!D212&gt;=32,Einträge!D212&lt;=35),3,(IF(AND(Einträge!D212&lt;29,Einträge!D212&gt;0),1,IF(Einträge!D212="",0,4)))))</f>
        <v>0</v>
      </c>
      <c r="F212" s="349"/>
      <c r="G212" s="350"/>
      <c r="H212" s="349"/>
      <c r="I212" s="350"/>
      <c r="J212" s="347"/>
      <c r="K212" s="348"/>
      <c r="L212" s="348"/>
      <c r="M212" s="188"/>
      <c r="N212" s="35"/>
      <c r="O212" s="34"/>
      <c r="P212" s="34"/>
      <c r="Q212" s="35"/>
      <c r="R212" s="35"/>
      <c r="S212" s="227"/>
      <c r="T212" s="241"/>
      <c r="U212" s="234"/>
    </row>
    <row r="213" spans="1:21" ht="19.5" customHeight="1">
      <c r="A213" s="58"/>
      <c r="B213" s="355"/>
      <c r="C213" s="355"/>
      <c r="D213" s="191"/>
      <c r="E213" s="206">
        <f>IF(AND(Einträge!D213&gt;=29,Einträge!D213&lt;32),2,IF(AND(Einträge!D213&gt;=32,Einträge!D213&lt;=35),3,(IF(AND(Einträge!D213&lt;29,Einträge!D213&gt;0),1,IF(Einträge!D213="",0,4)))))</f>
        <v>0</v>
      </c>
      <c r="F213" s="351"/>
      <c r="G213" s="352"/>
      <c r="H213" s="351"/>
      <c r="I213" s="352"/>
      <c r="J213" s="345"/>
      <c r="K213" s="346"/>
      <c r="L213" s="346"/>
      <c r="M213" s="188"/>
      <c r="N213" s="31"/>
      <c r="O213" s="30"/>
      <c r="P213" s="30"/>
      <c r="Q213" s="31"/>
      <c r="R213" s="31"/>
      <c r="S213" s="228"/>
      <c r="T213" s="242"/>
      <c r="U213" s="235"/>
    </row>
    <row r="214" spans="1:21" ht="19.5" customHeight="1">
      <c r="A214" s="36"/>
      <c r="B214" s="353"/>
      <c r="C214" s="354"/>
      <c r="D214" s="137"/>
      <c r="E214" s="206">
        <f>IF(AND(Einträge!D214&gt;=29,Einträge!D214&lt;32),2,IF(AND(Einträge!D214&gt;=32,Einträge!D214&lt;=35),3,(IF(AND(Einträge!D214&lt;29,Einträge!D214&gt;0),1,IF(Einträge!D214="",0,4)))))</f>
        <v>0</v>
      </c>
      <c r="F214" s="349"/>
      <c r="G214" s="350"/>
      <c r="H214" s="349"/>
      <c r="I214" s="350"/>
      <c r="J214" s="347"/>
      <c r="K214" s="348"/>
      <c r="L214" s="348"/>
      <c r="M214" s="188"/>
      <c r="N214" s="35"/>
      <c r="O214" s="34"/>
      <c r="P214" s="34"/>
      <c r="Q214" s="35"/>
      <c r="R214" s="35"/>
      <c r="S214" s="227"/>
      <c r="T214" s="241"/>
      <c r="U214" s="234"/>
    </row>
    <row r="215" spans="1:21" ht="19.5" customHeight="1">
      <c r="A215" s="58"/>
      <c r="B215" s="355"/>
      <c r="C215" s="355"/>
      <c r="D215" s="191"/>
      <c r="E215" s="206">
        <f>IF(AND(Einträge!D215&gt;=29,Einträge!D215&lt;32),2,IF(AND(Einträge!D215&gt;=32,Einträge!D215&lt;=35),3,(IF(AND(Einträge!D215&lt;29,Einträge!D215&gt;0),1,IF(Einträge!D215="",0,4)))))</f>
        <v>0</v>
      </c>
      <c r="F215" s="351"/>
      <c r="G215" s="352"/>
      <c r="H215" s="351"/>
      <c r="I215" s="352"/>
      <c r="J215" s="345"/>
      <c r="K215" s="346"/>
      <c r="L215" s="346"/>
      <c r="M215" s="188"/>
      <c r="N215" s="31"/>
      <c r="O215" s="30"/>
      <c r="P215" s="30"/>
      <c r="Q215" s="31"/>
      <c r="R215" s="31"/>
      <c r="S215" s="228"/>
      <c r="T215" s="242"/>
      <c r="U215" s="235"/>
    </row>
    <row r="216" spans="1:21" ht="19.5" customHeight="1">
      <c r="A216" s="36"/>
      <c r="B216" s="353"/>
      <c r="C216" s="354"/>
      <c r="D216" s="137"/>
      <c r="E216" s="206">
        <f>IF(AND(Einträge!D216&gt;=29,Einträge!D216&lt;32),2,IF(AND(Einträge!D216&gt;=32,Einträge!D216&lt;=35),3,(IF(AND(Einträge!D216&lt;29,Einträge!D216&gt;0),1,IF(Einträge!D216="",0,4)))))</f>
        <v>0</v>
      </c>
      <c r="F216" s="349"/>
      <c r="G216" s="350"/>
      <c r="H216" s="349"/>
      <c r="I216" s="350"/>
      <c r="J216" s="347"/>
      <c r="K216" s="348"/>
      <c r="L216" s="348"/>
      <c r="M216" s="188"/>
      <c r="N216" s="35"/>
      <c r="O216" s="34"/>
      <c r="P216" s="34"/>
      <c r="Q216" s="35"/>
      <c r="R216" s="35"/>
      <c r="S216" s="227"/>
      <c r="T216" s="241"/>
      <c r="U216" s="234"/>
    </row>
    <row r="217" spans="1:21" ht="19.5" customHeight="1">
      <c r="A217" s="58"/>
      <c r="B217" s="355"/>
      <c r="C217" s="355"/>
      <c r="D217" s="191"/>
      <c r="E217" s="206">
        <f>IF(AND(Einträge!D217&gt;=29,Einträge!D217&lt;32),2,IF(AND(Einträge!D217&gt;=32,Einträge!D217&lt;=35),3,(IF(AND(Einträge!D217&lt;29,Einträge!D217&gt;0),1,IF(Einträge!D217="",0,4)))))</f>
        <v>0</v>
      </c>
      <c r="F217" s="351"/>
      <c r="G217" s="352"/>
      <c r="H217" s="351"/>
      <c r="I217" s="352"/>
      <c r="J217" s="345"/>
      <c r="K217" s="346"/>
      <c r="L217" s="346"/>
      <c r="M217" s="188"/>
      <c r="N217" s="31"/>
      <c r="O217" s="30"/>
      <c r="P217" s="30"/>
      <c r="Q217" s="31"/>
      <c r="R217" s="31"/>
      <c r="S217" s="228"/>
      <c r="T217" s="242"/>
      <c r="U217" s="235"/>
    </row>
    <row r="218" spans="1:21" ht="19.5" customHeight="1">
      <c r="A218" s="36"/>
      <c r="B218" s="353"/>
      <c r="C218" s="354"/>
      <c r="D218" s="137"/>
      <c r="E218" s="206">
        <f>IF(AND(Einträge!D218&gt;=29,Einträge!D218&lt;32),2,IF(AND(Einträge!D218&gt;=32,Einträge!D218&lt;=35),3,(IF(AND(Einträge!D218&lt;29,Einträge!D218&gt;0),1,IF(Einträge!D218="",0,4)))))</f>
        <v>0</v>
      </c>
      <c r="F218" s="349"/>
      <c r="G218" s="350"/>
      <c r="H218" s="349"/>
      <c r="I218" s="350"/>
      <c r="J218" s="347"/>
      <c r="K218" s="348"/>
      <c r="L218" s="348"/>
      <c r="M218" s="188"/>
      <c r="N218" s="35"/>
      <c r="O218" s="34"/>
      <c r="P218" s="34"/>
      <c r="Q218" s="35"/>
      <c r="R218" s="35"/>
      <c r="S218" s="227"/>
      <c r="T218" s="241"/>
      <c r="U218" s="234"/>
    </row>
    <row r="219" spans="1:21" ht="19.5" customHeight="1">
      <c r="A219" s="58"/>
      <c r="B219" s="355"/>
      <c r="C219" s="355"/>
      <c r="D219" s="191"/>
      <c r="E219" s="206">
        <f>IF(AND(Einträge!D219&gt;=29,Einträge!D219&lt;32),2,IF(AND(Einträge!D219&gt;=32,Einträge!D219&lt;=35),3,(IF(AND(Einträge!D219&lt;29,Einträge!D219&gt;0),1,IF(Einträge!D219="",0,4)))))</f>
        <v>0</v>
      </c>
      <c r="F219" s="351"/>
      <c r="G219" s="352"/>
      <c r="H219" s="351"/>
      <c r="I219" s="352"/>
      <c r="J219" s="345"/>
      <c r="K219" s="346"/>
      <c r="L219" s="346"/>
      <c r="M219" s="188"/>
      <c r="N219" s="31"/>
      <c r="O219" s="30"/>
      <c r="P219" s="30"/>
      <c r="Q219" s="31"/>
      <c r="R219" s="31"/>
      <c r="S219" s="228"/>
      <c r="T219" s="242"/>
      <c r="U219" s="235"/>
    </row>
    <row r="220" spans="1:21" ht="19.5" customHeight="1">
      <c r="A220" s="36"/>
      <c r="B220" s="353"/>
      <c r="C220" s="354"/>
      <c r="D220" s="137"/>
      <c r="E220" s="206">
        <f>IF(AND(Einträge!D220&gt;=29,Einträge!D220&lt;32),2,IF(AND(Einträge!D220&gt;=32,Einträge!D220&lt;=35),3,(IF(AND(Einträge!D220&lt;29,Einträge!D220&gt;0),1,IF(Einträge!D220="",0,4)))))</f>
        <v>0</v>
      </c>
      <c r="F220" s="349"/>
      <c r="G220" s="350"/>
      <c r="H220" s="349"/>
      <c r="I220" s="350"/>
      <c r="J220" s="347"/>
      <c r="K220" s="348"/>
      <c r="L220" s="348"/>
      <c r="M220" s="188"/>
      <c r="N220" s="35"/>
      <c r="O220" s="34"/>
      <c r="P220" s="34"/>
      <c r="Q220" s="35"/>
      <c r="R220" s="35"/>
      <c r="S220" s="227"/>
      <c r="T220" s="241"/>
      <c r="U220" s="234"/>
    </row>
    <row r="221" spans="1:21" ht="19.5" customHeight="1">
      <c r="A221" s="58"/>
      <c r="B221" s="355"/>
      <c r="C221" s="355"/>
      <c r="D221" s="191"/>
      <c r="E221" s="206">
        <f>IF(AND(Einträge!D221&gt;=29,Einträge!D221&lt;32),2,IF(AND(Einträge!D221&gt;=32,Einträge!D221&lt;=35),3,(IF(AND(Einträge!D221&lt;29,Einträge!D221&gt;0),1,IF(Einträge!D221="",0,4)))))</f>
        <v>0</v>
      </c>
      <c r="F221" s="351"/>
      <c r="G221" s="352"/>
      <c r="H221" s="351"/>
      <c r="I221" s="352"/>
      <c r="J221" s="345"/>
      <c r="K221" s="346"/>
      <c r="L221" s="346"/>
      <c r="M221" s="188"/>
      <c r="N221" s="31"/>
      <c r="O221" s="30"/>
      <c r="P221" s="30"/>
      <c r="Q221" s="31"/>
      <c r="R221" s="31"/>
      <c r="S221" s="228"/>
      <c r="T221" s="242"/>
      <c r="U221" s="235"/>
    </row>
    <row r="222" spans="1:21" ht="19.5" customHeight="1">
      <c r="A222" s="36"/>
      <c r="B222" s="353"/>
      <c r="C222" s="354"/>
      <c r="D222" s="137"/>
      <c r="E222" s="206">
        <f>IF(AND(Einträge!D222&gt;=29,Einträge!D222&lt;32),2,IF(AND(Einträge!D222&gt;=32,Einträge!D222&lt;=35),3,(IF(AND(Einträge!D222&lt;29,Einträge!D222&gt;0),1,IF(Einträge!D222="",0,4)))))</f>
        <v>0</v>
      </c>
      <c r="F222" s="349"/>
      <c r="G222" s="350"/>
      <c r="H222" s="349"/>
      <c r="I222" s="350"/>
      <c r="J222" s="347"/>
      <c r="K222" s="348"/>
      <c r="L222" s="348"/>
      <c r="M222" s="188"/>
      <c r="N222" s="35"/>
      <c r="O222" s="34"/>
      <c r="P222" s="34"/>
      <c r="Q222" s="35"/>
      <c r="R222" s="35"/>
      <c r="S222" s="227"/>
      <c r="T222" s="241"/>
      <c r="U222" s="234"/>
    </row>
    <row r="223" spans="1:21" ht="19.5" customHeight="1">
      <c r="A223" s="58"/>
      <c r="B223" s="355"/>
      <c r="C223" s="355"/>
      <c r="D223" s="191"/>
      <c r="E223" s="206">
        <f>IF(AND(Einträge!D223&gt;=29,Einträge!D223&lt;32),2,IF(AND(Einträge!D223&gt;=32,Einträge!D223&lt;=35),3,(IF(AND(Einträge!D223&lt;29,Einträge!D223&gt;0),1,IF(Einträge!D223="",0,4)))))</f>
        <v>0</v>
      </c>
      <c r="F223" s="351"/>
      <c r="G223" s="352"/>
      <c r="H223" s="351"/>
      <c r="I223" s="352"/>
      <c r="J223" s="345"/>
      <c r="K223" s="346"/>
      <c r="L223" s="346"/>
      <c r="M223" s="188"/>
      <c r="N223" s="31"/>
      <c r="O223" s="30"/>
      <c r="P223" s="30"/>
      <c r="Q223" s="31"/>
      <c r="R223" s="31"/>
      <c r="S223" s="228"/>
      <c r="T223" s="242"/>
      <c r="U223" s="235"/>
    </row>
    <row r="224" spans="1:21" ht="19.5" customHeight="1">
      <c r="A224" s="36"/>
      <c r="B224" s="353"/>
      <c r="C224" s="354"/>
      <c r="D224" s="137"/>
      <c r="E224" s="206">
        <f>IF(AND(Einträge!D224&gt;=29,Einträge!D224&lt;32),2,IF(AND(Einträge!D224&gt;=32,Einträge!D224&lt;=35),3,(IF(AND(Einträge!D224&lt;29,Einträge!D224&gt;0),1,IF(Einträge!D224="",0,4)))))</f>
        <v>0</v>
      </c>
      <c r="F224" s="349"/>
      <c r="G224" s="350"/>
      <c r="H224" s="349"/>
      <c r="I224" s="350"/>
      <c r="J224" s="347"/>
      <c r="K224" s="348"/>
      <c r="L224" s="348"/>
      <c r="M224" s="188"/>
      <c r="N224" s="53"/>
      <c r="O224" s="54"/>
      <c r="P224" s="54"/>
      <c r="Q224" s="53"/>
      <c r="R224" s="53"/>
      <c r="S224" s="230"/>
      <c r="T224" s="244"/>
      <c r="U224" s="237"/>
    </row>
    <row r="225" spans="1:21" ht="19.5" customHeight="1">
      <c r="A225" s="58"/>
      <c r="B225" s="355"/>
      <c r="C225" s="355"/>
      <c r="D225" s="191"/>
      <c r="E225" s="206">
        <f>IF(AND(Einträge!D225&gt;=29,Einträge!D225&lt;32),2,IF(AND(Einträge!D225&gt;=32,Einträge!D225&lt;=35),3,(IF(AND(Einträge!D225&lt;29,Einträge!D225&gt;0),1,IF(Einträge!D225="",0,4)))))</f>
        <v>0</v>
      </c>
      <c r="F225" s="351"/>
      <c r="G225" s="352"/>
      <c r="H225" s="351"/>
      <c r="I225" s="352"/>
      <c r="J225" s="345"/>
      <c r="K225" s="346"/>
      <c r="L225" s="346"/>
      <c r="M225" s="188"/>
      <c r="N225" s="31"/>
      <c r="O225" s="30"/>
      <c r="P225" s="30"/>
      <c r="Q225" s="31"/>
      <c r="R225" s="31"/>
      <c r="S225" s="228"/>
      <c r="T225" s="242"/>
      <c r="U225" s="235"/>
    </row>
    <row r="226" spans="1:21" ht="19.5" customHeight="1">
      <c r="A226" s="36"/>
      <c r="B226" s="353"/>
      <c r="C226" s="354"/>
      <c r="D226" s="137"/>
      <c r="E226" s="206">
        <f>IF(AND(Einträge!D226&gt;=29,Einträge!D226&lt;32),2,IF(AND(Einträge!D226&gt;=32,Einträge!D226&lt;=35),3,(IF(AND(Einträge!D226&lt;29,Einträge!D226&gt;0),1,IF(Einträge!D226="",0,4)))))</f>
        <v>0</v>
      </c>
      <c r="F226" s="349"/>
      <c r="G226" s="350"/>
      <c r="H226" s="349"/>
      <c r="I226" s="350"/>
      <c r="J226" s="347"/>
      <c r="K226" s="348"/>
      <c r="L226" s="348"/>
      <c r="M226" s="188"/>
      <c r="N226" s="33"/>
      <c r="O226" s="32"/>
      <c r="P226" s="32"/>
      <c r="Q226" s="33"/>
      <c r="R226" s="33"/>
      <c r="S226" s="229"/>
      <c r="T226" s="243"/>
      <c r="U226" s="236"/>
    </row>
    <row r="227" spans="1:21" ht="19.5" customHeight="1">
      <c r="A227" s="58"/>
      <c r="B227" s="355"/>
      <c r="C227" s="355"/>
      <c r="D227" s="191"/>
      <c r="E227" s="206">
        <f>IF(AND(Einträge!D227&gt;=29,Einträge!D227&lt;32),2,IF(AND(Einträge!D227&gt;=32,Einträge!D227&lt;=35),3,(IF(AND(Einträge!D227&lt;29,Einträge!D227&gt;0),1,IF(Einträge!D227="",0,4)))))</f>
        <v>0</v>
      </c>
      <c r="F227" s="351"/>
      <c r="G227" s="352"/>
      <c r="H227" s="351"/>
      <c r="I227" s="352"/>
      <c r="J227" s="345"/>
      <c r="K227" s="346"/>
      <c r="L227" s="346"/>
      <c r="M227" s="188"/>
      <c r="N227" s="31"/>
      <c r="O227" s="30"/>
      <c r="P227" s="30"/>
      <c r="Q227" s="31"/>
      <c r="R227" s="31"/>
      <c r="S227" s="228"/>
      <c r="T227" s="242"/>
      <c r="U227" s="235"/>
    </row>
    <row r="228" spans="1:21" ht="19.5" customHeight="1">
      <c r="A228" s="36"/>
      <c r="B228" s="353"/>
      <c r="C228" s="354"/>
      <c r="D228" s="137"/>
      <c r="E228" s="206">
        <f>IF(AND(Einträge!D228&gt;=29,Einträge!D228&lt;32),2,IF(AND(Einträge!D228&gt;=32,Einträge!D228&lt;=35),3,(IF(AND(Einträge!D228&lt;29,Einträge!D228&gt;0),1,IF(Einträge!D228="",0,4)))))</f>
        <v>0</v>
      </c>
      <c r="F228" s="349"/>
      <c r="G228" s="350"/>
      <c r="H228" s="349"/>
      <c r="I228" s="350"/>
      <c r="J228" s="347"/>
      <c r="K228" s="348"/>
      <c r="L228" s="348"/>
      <c r="M228" s="188"/>
      <c r="N228" s="35"/>
      <c r="O228" s="34"/>
      <c r="P228" s="34"/>
      <c r="Q228" s="35"/>
      <c r="R228" s="35"/>
      <c r="S228" s="227"/>
      <c r="T228" s="241"/>
      <c r="U228" s="234"/>
    </row>
    <row r="229" spans="1:21" ht="19.5" customHeight="1">
      <c r="A229" s="58"/>
      <c r="B229" s="355"/>
      <c r="C229" s="355"/>
      <c r="D229" s="191"/>
      <c r="E229" s="206">
        <f>IF(AND(Einträge!D229&gt;=29,Einträge!D229&lt;32),2,IF(AND(Einträge!D229&gt;=32,Einträge!D229&lt;=35),3,(IF(AND(Einträge!D229&lt;29,Einträge!D229&gt;0),1,IF(Einträge!D229="",0,4)))))</f>
        <v>0</v>
      </c>
      <c r="F229" s="351"/>
      <c r="G229" s="352"/>
      <c r="H229" s="351"/>
      <c r="I229" s="352"/>
      <c r="J229" s="345"/>
      <c r="K229" s="346"/>
      <c r="L229" s="346"/>
      <c r="M229" s="188"/>
      <c r="N229" s="31"/>
      <c r="O229" s="30"/>
      <c r="P229" s="30"/>
      <c r="Q229" s="31"/>
      <c r="R229" s="31"/>
      <c r="S229" s="228"/>
      <c r="T229" s="242"/>
      <c r="U229" s="235"/>
    </row>
    <row r="230" spans="1:21" ht="19.5" customHeight="1">
      <c r="A230" s="36"/>
      <c r="B230" s="353"/>
      <c r="C230" s="354"/>
      <c r="D230" s="137"/>
      <c r="E230" s="206">
        <f>IF(AND(Einträge!D230&gt;=29,Einträge!D230&lt;32),2,IF(AND(Einträge!D230&gt;=32,Einträge!D230&lt;=35),3,(IF(AND(Einträge!D230&lt;29,Einträge!D230&gt;0),1,IF(Einträge!D230="",0,4)))))</f>
        <v>0</v>
      </c>
      <c r="F230" s="349"/>
      <c r="G230" s="350"/>
      <c r="H230" s="349"/>
      <c r="I230" s="350"/>
      <c r="J230" s="347"/>
      <c r="K230" s="348"/>
      <c r="L230" s="348"/>
      <c r="M230" s="188"/>
      <c r="N230" s="35"/>
      <c r="O230" s="34"/>
      <c r="P230" s="34"/>
      <c r="Q230" s="35"/>
      <c r="R230" s="35"/>
      <c r="S230" s="227"/>
      <c r="T230" s="241"/>
      <c r="U230" s="234"/>
    </row>
    <row r="231" spans="1:21" ht="19.5" customHeight="1">
      <c r="A231" s="58"/>
      <c r="B231" s="355"/>
      <c r="C231" s="355"/>
      <c r="D231" s="191"/>
      <c r="E231" s="206">
        <f>IF(AND(Einträge!D231&gt;=29,Einträge!D231&lt;32),2,IF(AND(Einträge!D231&gt;=32,Einträge!D231&lt;=35),3,(IF(AND(Einträge!D231&lt;29,Einträge!D231&gt;0),1,IF(Einträge!D231="",0,4)))))</f>
        <v>0</v>
      </c>
      <c r="F231" s="351"/>
      <c r="G231" s="352"/>
      <c r="H231" s="351"/>
      <c r="I231" s="352"/>
      <c r="J231" s="345"/>
      <c r="K231" s="346"/>
      <c r="L231" s="346"/>
      <c r="M231" s="188"/>
      <c r="N231" s="31"/>
      <c r="O231" s="30"/>
      <c r="P231" s="30"/>
      <c r="Q231" s="31"/>
      <c r="R231" s="31"/>
      <c r="S231" s="228"/>
      <c r="T231" s="242"/>
      <c r="U231" s="235"/>
    </row>
    <row r="232" spans="1:21" ht="19.5" customHeight="1">
      <c r="A232" s="36"/>
      <c r="B232" s="353"/>
      <c r="C232" s="354"/>
      <c r="D232" s="137"/>
      <c r="E232" s="206">
        <f>IF(AND(Einträge!D232&gt;=29,Einträge!D232&lt;32),2,IF(AND(Einträge!D232&gt;=32,Einträge!D232&lt;=35),3,(IF(AND(Einträge!D232&lt;29,Einträge!D232&gt;0),1,IF(Einträge!D232="",0,4)))))</f>
        <v>0</v>
      </c>
      <c r="F232" s="349"/>
      <c r="G232" s="350"/>
      <c r="H232" s="349"/>
      <c r="I232" s="350"/>
      <c r="J232" s="347"/>
      <c r="K232" s="348"/>
      <c r="L232" s="348"/>
      <c r="M232" s="188"/>
      <c r="N232" s="35"/>
      <c r="O232" s="34"/>
      <c r="P232" s="34"/>
      <c r="Q232" s="35"/>
      <c r="R232" s="35"/>
      <c r="S232" s="227"/>
      <c r="T232" s="241"/>
      <c r="U232" s="234"/>
    </row>
    <row r="233" spans="1:21" ht="19.5" customHeight="1">
      <c r="A233" s="58"/>
      <c r="B233" s="355"/>
      <c r="C233" s="355"/>
      <c r="D233" s="191"/>
      <c r="E233" s="206">
        <f>IF(AND(Einträge!D233&gt;=29,Einträge!D233&lt;32),2,IF(AND(Einträge!D233&gt;=32,Einträge!D233&lt;=35),3,(IF(AND(Einträge!D233&lt;29,Einträge!D233&gt;0),1,IF(Einträge!D233="",0,4)))))</f>
        <v>0</v>
      </c>
      <c r="F233" s="351"/>
      <c r="G233" s="352"/>
      <c r="H233" s="351"/>
      <c r="I233" s="352"/>
      <c r="J233" s="345"/>
      <c r="K233" s="346"/>
      <c r="L233" s="346"/>
      <c r="M233" s="188"/>
      <c r="N233" s="31"/>
      <c r="O233" s="30"/>
      <c r="P233" s="30"/>
      <c r="Q233" s="31"/>
      <c r="R233" s="31"/>
      <c r="S233" s="228"/>
      <c r="T233" s="242"/>
      <c r="U233" s="235"/>
    </row>
    <row r="234" spans="1:21" ht="19.5" customHeight="1">
      <c r="A234" s="36"/>
      <c r="B234" s="353"/>
      <c r="C234" s="354"/>
      <c r="D234" s="137"/>
      <c r="E234" s="206">
        <f>IF(AND(Einträge!D234&gt;=29,Einträge!D234&lt;32),2,IF(AND(Einträge!D234&gt;=32,Einträge!D234&lt;=35),3,(IF(AND(Einträge!D234&lt;29,Einträge!D234&gt;0),1,IF(Einträge!D234="",0,4)))))</f>
        <v>0</v>
      </c>
      <c r="F234" s="349"/>
      <c r="G234" s="350"/>
      <c r="H234" s="349"/>
      <c r="I234" s="350"/>
      <c r="J234" s="347"/>
      <c r="K234" s="348"/>
      <c r="L234" s="348"/>
      <c r="M234" s="188"/>
      <c r="N234" s="35"/>
      <c r="O234" s="34"/>
      <c r="P234" s="34"/>
      <c r="Q234" s="35"/>
      <c r="R234" s="35"/>
      <c r="S234" s="227"/>
      <c r="T234" s="241"/>
      <c r="U234" s="234"/>
    </row>
    <row r="235" spans="1:21" ht="19.5" customHeight="1">
      <c r="A235" s="58"/>
      <c r="B235" s="355"/>
      <c r="C235" s="355"/>
      <c r="D235" s="191"/>
      <c r="E235" s="206">
        <f>IF(AND(Einträge!D235&gt;=29,Einträge!D235&lt;32),2,IF(AND(Einträge!D235&gt;=32,Einträge!D235&lt;=35),3,(IF(AND(Einträge!D235&lt;29,Einträge!D235&gt;0),1,IF(Einträge!D235="",0,4)))))</f>
        <v>0</v>
      </c>
      <c r="F235" s="351"/>
      <c r="G235" s="352"/>
      <c r="H235" s="351"/>
      <c r="I235" s="352"/>
      <c r="J235" s="345"/>
      <c r="K235" s="346"/>
      <c r="L235" s="346"/>
      <c r="M235" s="188"/>
      <c r="N235" s="31"/>
      <c r="O235" s="30"/>
      <c r="P235" s="30"/>
      <c r="Q235" s="31"/>
      <c r="R235" s="31"/>
      <c r="S235" s="228"/>
      <c r="T235" s="242"/>
      <c r="U235" s="235"/>
    </row>
    <row r="236" spans="1:21" ht="19.5" customHeight="1">
      <c r="A236" s="36"/>
      <c r="B236" s="353"/>
      <c r="C236" s="354"/>
      <c r="D236" s="137"/>
      <c r="E236" s="206">
        <f>IF(AND(Einträge!D236&gt;=29,Einträge!D236&lt;32),2,IF(AND(Einträge!D236&gt;=32,Einträge!D236&lt;=35),3,(IF(AND(Einträge!D236&lt;29,Einträge!D236&gt;0),1,IF(Einträge!D236="",0,4)))))</f>
        <v>0</v>
      </c>
      <c r="F236" s="349"/>
      <c r="G236" s="350"/>
      <c r="H236" s="349"/>
      <c r="I236" s="350"/>
      <c r="J236" s="347"/>
      <c r="K236" s="348"/>
      <c r="L236" s="348"/>
      <c r="M236" s="188"/>
      <c r="N236" s="35"/>
      <c r="O236" s="34"/>
      <c r="P236" s="34"/>
      <c r="Q236" s="35"/>
      <c r="R236" s="35"/>
      <c r="S236" s="227"/>
      <c r="T236" s="241"/>
      <c r="U236" s="234"/>
    </row>
    <row r="237" spans="1:21" ht="19.5" customHeight="1">
      <c r="A237" s="58"/>
      <c r="B237" s="355"/>
      <c r="C237" s="355"/>
      <c r="D237" s="191"/>
      <c r="E237" s="206">
        <f>IF(AND(Einträge!D237&gt;=29,Einträge!D237&lt;32),2,IF(AND(Einträge!D237&gt;=32,Einträge!D237&lt;=35),3,(IF(AND(Einträge!D237&lt;29,Einträge!D237&gt;0),1,IF(Einträge!D237="",0,4)))))</f>
        <v>0</v>
      </c>
      <c r="F237" s="351"/>
      <c r="G237" s="352"/>
      <c r="H237" s="351"/>
      <c r="I237" s="352"/>
      <c r="J237" s="345"/>
      <c r="K237" s="346"/>
      <c r="L237" s="346"/>
      <c r="M237" s="188"/>
      <c r="N237" s="31"/>
      <c r="O237" s="30"/>
      <c r="P237" s="30"/>
      <c r="Q237" s="31"/>
      <c r="R237" s="31"/>
      <c r="S237" s="228"/>
      <c r="T237" s="242"/>
      <c r="U237" s="235"/>
    </row>
    <row r="238" spans="1:21" ht="19.5" customHeight="1">
      <c r="A238" s="36"/>
      <c r="B238" s="353"/>
      <c r="C238" s="354"/>
      <c r="D238" s="137"/>
      <c r="E238" s="206">
        <f>IF(AND(Einträge!D238&gt;=29,Einträge!D238&lt;32),2,IF(AND(Einträge!D238&gt;=32,Einträge!D238&lt;=35),3,(IF(AND(Einträge!D238&lt;29,Einträge!D238&gt;0),1,IF(Einträge!D238="",0,4)))))</f>
        <v>0</v>
      </c>
      <c r="F238" s="349"/>
      <c r="G238" s="350"/>
      <c r="H238" s="349"/>
      <c r="I238" s="350"/>
      <c r="J238" s="347"/>
      <c r="K238" s="348"/>
      <c r="L238" s="348"/>
      <c r="M238" s="188"/>
      <c r="N238" s="35"/>
      <c r="O238" s="34"/>
      <c r="P238" s="34"/>
      <c r="Q238" s="35"/>
      <c r="R238" s="35"/>
      <c r="S238" s="227"/>
      <c r="T238" s="241"/>
      <c r="U238" s="234"/>
    </row>
    <row r="239" spans="1:21" ht="19.5" customHeight="1">
      <c r="A239" s="58"/>
      <c r="B239" s="355"/>
      <c r="C239" s="355"/>
      <c r="D239" s="191"/>
      <c r="E239" s="206">
        <f>IF(AND(Einträge!D239&gt;=29,Einträge!D239&lt;32),2,IF(AND(Einträge!D239&gt;=32,Einträge!D239&lt;=35),3,(IF(AND(Einträge!D239&lt;29,Einträge!D239&gt;0),1,IF(Einträge!D239="",0,4)))))</f>
        <v>0</v>
      </c>
      <c r="F239" s="351"/>
      <c r="G239" s="352"/>
      <c r="H239" s="351"/>
      <c r="I239" s="352"/>
      <c r="J239" s="345"/>
      <c r="K239" s="346"/>
      <c r="L239" s="346"/>
      <c r="M239" s="188"/>
      <c r="N239" s="31"/>
      <c r="O239" s="30"/>
      <c r="P239" s="30"/>
      <c r="Q239" s="31"/>
      <c r="R239" s="31"/>
      <c r="S239" s="228"/>
      <c r="T239" s="242"/>
      <c r="U239" s="235"/>
    </row>
    <row r="240" spans="1:21" ht="19.5" customHeight="1">
      <c r="A240" s="36"/>
      <c r="B240" s="353"/>
      <c r="C240" s="354"/>
      <c r="D240" s="137"/>
      <c r="E240" s="206">
        <f>IF(AND(Einträge!D240&gt;=29,Einträge!D240&lt;32),2,IF(AND(Einträge!D240&gt;=32,Einträge!D240&lt;=35),3,(IF(AND(Einträge!D240&lt;29,Einträge!D240&gt;0),1,IF(Einträge!D240="",0,4)))))</f>
        <v>0</v>
      </c>
      <c r="F240" s="349"/>
      <c r="G240" s="350"/>
      <c r="H240" s="349"/>
      <c r="I240" s="350"/>
      <c r="J240" s="347"/>
      <c r="K240" s="348"/>
      <c r="L240" s="348"/>
      <c r="M240" s="188"/>
      <c r="N240" s="35"/>
      <c r="O240" s="34"/>
      <c r="P240" s="34"/>
      <c r="Q240" s="35"/>
      <c r="R240" s="35"/>
      <c r="S240" s="227"/>
      <c r="T240" s="241"/>
      <c r="U240" s="234"/>
    </row>
    <row r="241" spans="1:21" ht="19.5" customHeight="1">
      <c r="A241" s="58"/>
      <c r="B241" s="355"/>
      <c r="C241" s="355"/>
      <c r="D241" s="191"/>
      <c r="E241" s="206">
        <f>IF(AND(Einträge!D241&gt;=29,Einträge!D241&lt;32),2,IF(AND(Einträge!D241&gt;=32,Einträge!D241&lt;=35),3,(IF(AND(Einträge!D241&lt;29,Einträge!D241&gt;0),1,IF(Einträge!D241="",0,4)))))</f>
        <v>0</v>
      </c>
      <c r="F241" s="351"/>
      <c r="G241" s="352"/>
      <c r="H241" s="351"/>
      <c r="I241" s="352"/>
      <c r="J241" s="345"/>
      <c r="K241" s="346"/>
      <c r="L241" s="346"/>
      <c r="M241" s="188"/>
      <c r="N241" s="31"/>
      <c r="O241" s="30"/>
      <c r="P241" s="30"/>
      <c r="Q241" s="31"/>
      <c r="R241" s="31"/>
      <c r="S241" s="228"/>
      <c r="T241" s="242"/>
      <c r="U241" s="235"/>
    </row>
    <row r="242" spans="1:21" ht="19.5" customHeight="1">
      <c r="A242" s="36"/>
      <c r="B242" s="353"/>
      <c r="C242" s="354"/>
      <c r="D242" s="137"/>
      <c r="E242" s="206">
        <f>IF(AND(Einträge!D242&gt;=29,Einträge!D242&lt;32),2,IF(AND(Einträge!D242&gt;=32,Einträge!D242&lt;=35),3,(IF(AND(Einträge!D242&lt;29,Einträge!D242&gt;0),1,IF(Einträge!D242="",0,4)))))</f>
        <v>0</v>
      </c>
      <c r="F242" s="349"/>
      <c r="G242" s="350"/>
      <c r="H242" s="349"/>
      <c r="I242" s="350"/>
      <c r="J242" s="347"/>
      <c r="K242" s="348"/>
      <c r="L242" s="348"/>
      <c r="M242" s="188"/>
      <c r="N242" s="35"/>
      <c r="O242" s="34"/>
      <c r="P242" s="34"/>
      <c r="Q242" s="35"/>
      <c r="R242" s="35"/>
      <c r="S242" s="227"/>
      <c r="T242" s="241"/>
      <c r="U242" s="234"/>
    </row>
    <row r="243" spans="1:21" ht="19.5" customHeight="1" thickBot="1">
      <c r="A243" s="58"/>
      <c r="B243" s="355"/>
      <c r="C243" s="355"/>
      <c r="D243" s="191"/>
      <c r="E243" s="206">
        <f>IF(AND(Einträge!D243&gt;=29,Einträge!D243&lt;32),2,IF(AND(Einträge!D243&gt;=32,Einträge!D243&lt;=35),3,(IF(AND(Einträge!D243&lt;29,Einträge!D243&gt;0),1,IF(Einträge!D243="",0,4)))))</f>
        <v>0</v>
      </c>
      <c r="F243" s="351"/>
      <c r="G243" s="352"/>
      <c r="H243" s="351"/>
      <c r="I243" s="352"/>
      <c r="J243" s="345"/>
      <c r="K243" s="346"/>
      <c r="L243" s="346"/>
      <c r="M243" s="188"/>
      <c r="N243" s="31"/>
      <c r="O243" s="30"/>
      <c r="P243" s="30"/>
      <c r="Q243" s="31"/>
      <c r="R243" s="31"/>
      <c r="S243" s="228"/>
      <c r="T243" s="242"/>
      <c r="U243" s="235"/>
    </row>
    <row r="244" spans="1:21" ht="19.5" customHeight="1">
      <c r="A244" s="36"/>
      <c r="B244" s="353"/>
      <c r="C244" s="354"/>
      <c r="D244" s="137"/>
      <c r="E244" s="206">
        <f>IF(AND(Einträge!D244&gt;=29,Einträge!D244&lt;32),2,IF(AND(Einträge!D244&gt;=32,Einträge!D244&lt;=35),3,(IF(AND(Einträge!D244&lt;29,Einträge!D244&gt;0),1,IF(Einträge!D244="",0,4)))))</f>
        <v>0</v>
      </c>
      <c r="F244" s="349"/>
      <c r="G244" s="350"/>
      <c r="H244" s="349"/>
      <c r="I244" s="350"/>
      <c r="J244" s="347"/>
      <c r="K244" s="348"/>
      <c r="L244" s="348"/>
      <c r="M244" s="188"/>
      <c r="N244" s="29"/>
      <c r="O244" s="28"/>
      <c r="P244" s="28"/>
      <c r="Q244" s="29"/>
      <c r="R244" s="29"/>
      <c r="S244" s="231"/>
      <c r="T244" s="245"/>
      <c r="U244" s="238"/>
    </row>
    <row r="245" spans="1:21" ht="19.5" customHeight="1">
      <c r="A245" s="58"/>
      <c r="B245" s="355"/>
      <c r="C245" s="355"/>
      <c r="D245" s="191"/>
      <c r="E245" s="206">
        <f>IF(AND(Einträge!D245&gt;=29,Einträge!D245&lt;32),2,IF(AND(Einträge!D245&gt;=32,Einträge!D245&lt;=35),3,(IF(AND(Einträge!D245&lt;29,Einträge!D245&gt;0),1,IF(Einträge!D245="",0,4)))))</f>
        <v>0</v>
      </c>
      <c r="F245" s="351"/>
      <c r="G245" s="352"/>
      <c r="H245" s="351"/>
      <c r="I245" s="352"/>
      <c r="J245" s="345"/>
      <c r="K245" s="346"/>
      <c r="L245" s="346"/>
      <c r="M245" s="188"/>
      <c r="N245" s="31"/>
      <c r="O245" s="30"/>
      <c r="P245" s="30"/>
      <c r="Q245" s="31"/>
      <c r="R245" s="31"/>
      <c r="S245" s="228"/>
      <c r="T245" s="242"/>
      <c r="U245" s="235"/>
    </row>
    <row r="246" spans="1:21" ht="19.5" customHeight="1">
      <c r="A246" s="36"/>
      <c r="B246" s="353"/>
      <c r="C246" s="354"/>
      <c r="D246" s="137"/>
      <c r="E246" s="206">
        <f>IF(AND(Einträge!D246&gt;=29,Einträge!D246&lt;32),2,IF(AND(Einträge!D246&gt;=32,Einträge!D246&lt;=35),3,(IF(AND(Einträge!D246&lt;29,Einträge!D246&gt;0),1,IF(Einträge!D246="",0,4)))))</f>
        <v>0</v>
      </c>
      <c r="F246" s="349"/>
      <c r="G246" s="350"/>
      <c r="H246" s="349"/>
      <c r="I246" s="350"/>
      <c r="J246" s="347"/>
      <c r="K246" s="348"/>
      <c r="L246" s="348"/>
      <c r="M246" s="188"/>
      <c r="N246" s="33"/>
      <c r="O246" s="32"/>
      <c r="P246" s="32"/>
      <c r="Q246" s="33"/>
      <c r="R246" s="33"/>
      <c r="S246" s="229"/>
      <c r="T246" s="243"/>
      <c r="U246" s="236"/>
    </row>
    <row r="247" spans="1:21" ht="19.5" customHeight="1">
      <c r="A247" s="58"/>
      <c r="B247" s="355"/>
      <c r="C247" s="355"/>
      <c r="D247" s="191"/>
      <c r="E247" s="206">
        <f>IF(AND(Einträge!D247&gt;=29,Einträge!D247&lt;32),2,IF(AND(Einträge!D247&gt;=32,Einträge!D247&lt;=35),3,(IF(AND(Einträge!D247&lt;29,Einträge!D247&gt;0),1,IF(Einträge!D247="",0,4)))))</f>
        <v>0</v>
      </c>
      <c r="F247" s="351"/>
      <c r="G247" s="352"/>
      <c r="H247" s="351"/>
      <c r="I247" s="352"/>
      <c r="J247" s="345"/>
      <c r="K247" s="346"/>
      <c r="L247" s="346"/>
      <c r="M247" s="188"/>
      <c r="N247" s="31"/>
      <c r="O247" s="30"/>
      <c r="P247" s="30"/>
      <c r="Q247" s="31"/>
      <c r="R247" s="31"/>
      <c r="S247" s="228"/>
      <c r="T247" s="242"/>
      <c r="U247" s="235"/>
    </row>
    <row r="248" spans="1:21" ht="19.5" customHeight="1">
      <c r="A248" s="36"/>
      <c r="B248" s="353"/>
      <c r="C248" s="354"/>
      <c r="D248" s="137"/>
      <c r="E248" s="206">
        <f>IF(AND(Einträge!D248&gt;=29,Einträge!D248&lt;32),2,IF(AND(Einträge!D248&gt;=32,Einträge!D248&lt;=35),3,(IF(AND(Einträge!D248&lt;29,Einträge!D248&gt;0),1,IF(Einträge!D248="",0,4)))))</f>
        <v>0</v>
      </c>
      <c r="F248" s="349"/>
      <c r="G248" s="350"/>
      <c r="H248" s="349"/>
      <c r="I248" s="350"/>
      <c r="J248" s="347"/>
      <c r="K248" s="348"/>
      <c r="L248" s="348"/>
      <c r="M248" s="188"/>
      <c r="N248" s="35"/>
      <c r="O248" s="34"/>
      <c r="P248" s="34"/>
      <c r="Q248" s="35"/>
      <c r="R248" s="35"/>
      <c r="S248" s="227"/>
      <c r="T248" s="241"/>
      <c r="U248" s="234"/>
    </row>
    <row r="249" spans="1:21" ht="19.5" customHeight="1">
      <c r="A249" s="58"/>
      <c r="B249" s="355"/>
      <c r="C249" s="355"/>
      <c r="D249" s="191"/>
      <c r="E249" s="206">
        <f>IF(AND(Einträge!D249&gt;=29,Einträge!D249&lt;32),2,IF(AND(Einträge!D249&gt;=32,Einträge!D249&lt;=35),3,(IF(AND(Einträge!D249&lt;29,Einträge!D249&gt;0),1,IF(Einträge!D249="",0,4)))))</f>
        <v>0</v>
      </c>
      <c r="F249" s="351"/>
      <c r="G249" s="352"/>
      <c r="H249" s="351"/>
      <c r="I249" s="352"/>
      <c r="J249" s="345"/>
      <c r="K249" s="346"/>
      <c r="L249" s="346"/>
      <c r="M249" s="188"/>
      <c r="N249" s="31"/>
      <c r="O249" s="30"/>
      <c r="P249" s="30"/>
      <c r="Q249" s="31"/>
      <c r="R249" s="31"/>
      <c r="S249" s="228"/>
      <c r="T249" s="242"/>
      <c r="U249" s="235"/>
    </row>
    <row r="250" spans="1:21" ht="19.5" customHeight="1">
      <c r="A250" s="36"/>
      <c r="B250" s="353"/>
      <c r="C250" s="354"/>
      <c r="D250" s="137"/>
      <c r="E250" s="206">
        <f>IF(AND(Einträge!D250&gt;=29,Einträge!D250&lt;32),2,IF(AND(Einträge!D250&gt;=32,Einträge!D250&lt;=35),3,(IF(AND(Einträge!D250&lt;29,Einträge!D250&gt;0),1,IF(Einträge!D250="",0,4)))))</f>
        <v>0</v>
      </c>
      <c r="F250" s="349"/>
      <c r="G250" s="350"/>
      <c r="H250" s="349"/>
      <c r="I250" s="350"/>
      <c r="J250" s="347"/>
      <c r="K250" s="348"/>
      <c r="L250" s="348"/>
      <c r="M250" s="188"/>
      <c r="N250" s="35"/>
      <c r="O250" s="34"/>
      <c r="P250" s="34"/>
      <c r="Q250" s="35"/>
      <c r="R250" s="35"/>
      <c r="S250" s="227"/>
      <c r="T250" s="241"/>
      <c r="U250" s="234"/>
    </row>
    <row r="251" spans="1:21" ht="19.5" customHeight="1">
      <c r="A251" s="58"/>
      <c r="B251" s="355"/>
      <c r="C251" s="355"/>
      <c r="D251" s="191"/>
      <c r="E251" s="206">
        <f>IF(AND(Einträge!D251&gt;=29,Einträge!D251&lt;32),2,IF(AND(Einträge!D251&gt;=32,Einträge!D251&lt;=35),3,(IF(AND(Einträge!D251&lt;29,Einträge!D251&gt;0),1,IF(Einträge!D251="",0,4)))))</f>
        <v>0</v>
      </c>
      <c r="F251" s="351"/>
      <c r="G251" s="352"/>
      <c r="H251" s="351"/>
      <c r="I251" s="352"/>
      <c r="J251" s="345"/>
      <c r="K251" s="346"/>
      <c r="L251" s="346"/>
      <c r="M251" s="188"/>
      <c r="N251" s="31"/>
      <c r="O251" s="30"/>
      <c r="P251" s="30"/>
      <c r="Q251" s="31"/>
      <c r="R251" s="31"/>
      <c r="S251" s="228"/>
      <c r="T251" s="242"/>
      <c r="U251" s="235"/>
    </row>
    <row r="252" spans="1:21" ht="19.5" customHeight="1">
      <c r="A252" s="36"/>
      <c r="B252" s="353"/>
      <c r="C252" s="354"/>
      <c r="D252" s="137"/>
      <c r="E252" s="206">
        <f>IF(AND(Einträge!D252&gt;=29,Einträge!D252&lt;32),2,IF(AND(Einträge!D252&gt;=32,Einträge!D252&lt;=35),3,(IF(AND(Einträge!D252&lt;29,Einträge!D252&gt;0),1,IF(Einträge!D252="",0,4)))))</f>
        <v>0</v>
      </c>
      <c r="F252" s="349"/>
      <c r="G252" s="350"/>
      <c r="H252" s="349"/>
      <c r="I252" s="350"/>
      <c r="J252" s="347"/>
      <c r="K252" s="348"/>
      <c r="L252" s="348"/>
      <c r="M252" s="188"/>
      <c r="N252" s="35"/>
      <c r="O252" s="34"/>
      <c r="P252" s="34"/>
      <c r="Q252" s="35"/>
      <c r="R252" s="35"/>
      <c r="S252" s="227"/>
      <c r="T252" s="241"/>
      <c r="U252" s="234"/>
    </row>
    <row r="253" spans="1:21" ht="19.5" customHeight="1">
      <c r="A253" s="58"/>
      <c r="B253" s="355"/>
      <c r="C253" s="355"/>
      <c r="D253" s="191"/>
      <c r="E253" s="206">
        <f>IF(AND(Einträge!D253&gt;=29,Einträge!D253&lt;32),2,IF(AND(Einträge!D253&gt;=32,Einträge!D253&lt;=35),3,(IF(AND(Einträge!D253&lt;29,Einträge!D253&gt;0),1,IF(Einträge!D253="",0,4)))))</f>
        <v>0</v>
      </c>
      <c r="F253" s="351"/>
      <c r="G253" s="352"/>
      <c r="H253" s="351"/>
      <c r="I253" s="352"/>
      <c r="J253" s="345"/>
      <c r="K253" s="346"/>
      <c r="L253" s="346"/>
      <c r="M253" s="188"/>
      <c r="N253" s="31"/>
      <c r="O253" s="30"/>
      <c r="P253" s="30"/>
      <c r="Q253" s="31"/>
      <c r="R253" s="31"/>
      <c r="S253" s="228"/>
      <c r="T253" s="242"/>
      <c r="U253" s="235"/>
    </row>
    <row r="254" spans="1:21" ht="19.5" customHeight="1">
      <c r="A254" s="36"/>
      <c r="B254" s="353"/>
      <c r="C254" s="354"/>
      <c r="D254" s="137"/>
      <c r="E254" s="206">
        <f>IF(AND(Einträge!D254&gt;=29,Einträge!D254&lt;32),2,IF(AND(Einträge!D254&gt;=32,Einträge!D254&lt;=35),3,(IF(AND(Einträge!D254&lt;29,Einträge!D254&gt;0),1,IF(Einträge!D254="",0,4)))))</f>
        <v>0</v>
      </c>
      <c r="F254" s="349"/>
      <c r="G254" s="350"/>
      <c r="H254" s="349"/>
      <c r="I254" s="350"/>
      <c r="J254" s="347"/>
      <c r="K254" s="348"/>
      <c r="L254" s="348"/>
      <c r="M254" s="188"/>
      <c r="N254" s="35"/>
      <c r="O254" s="34"/>
      <c r="P254" s="34"/>
      <c r="Q254" s="35"/>
      <c r="R254" s="35"/>
      <c r="S254" s="227"/>
      <c r="T254" s="241"/>
      <c r="U254" s="234"/>
    </row>
    <row r="255" spans="1:21" ht="19.5" customHeight="1">
      <c r="A255" s="58"/>
      <c r="B255" s="355"/>
      <c r="C255" s="355"/>
      <c r="D255" s="191"/>
      <c r="E255" s="206">
        <f>IF(AND(Einträge!D255&gt;=29,Einträge!D255&lt;32),2,IF(AND(Einträge!D255&gt;=32,Einträge!D255&lt;=35),3,(IF(AND(Einträge!D255&lt;29,Einträge!D255&gt;0),1,IF(Einträge!D255="",0,4)))))</f>
        <v>0</v>
      </c>
      <c r="F255" s="351"/>
      <c r="G255" s="352"/>
      <c r="H255" s="351"/>
      <c r="I255" s="352"/>
      <c r="J255" s="345"/>
      <c r="K255" s="346"/>
      <c r="L255" s="346"/>
      <c r="M255" s="188"/>
      <c r="N255" s="31"/>
      <c r="O255" s="30"/>
      <c r="P255" s="30"/>
      <c r="Q255" s="31"/>
      <c r="R255" s="31"/>
      <c r="S255" s="228"/>
      <c r="T255" s="242"/>
      <c r="U255" s="235"/>
    </row>
    <row r="256" spans="1:21" ht="19.5" customHeight="1">
      <c r="A256" s="36"/>
      <c r="B256" s="353"/>
      <c r="C256" s="354"/>
      <c r="D256" s="137"/>
      <c r="E256" s="206">
        <f>IF(AND(Einträge!D256&gt;=29,Einträge!D256&lt;32),2,IF(AND(Einträge!D256&gt;=32,Einträge!D256&lt;=35),3,(IF(AND(Einträge!D256&lt;29,Einträge!D256&gt;0),1,IF(Einträge!D256="",0,4)))))</f>
        <v>0</v>
      </c>
      <c r="F256" s="349"/>
      <c r="G256" s="350"/>
      <c r="H256" s="349"/>
      <c r="I256" s="350"/>
      <c r="J256" s="347"/>
      <c r="K256" s="348"/>
      <c r="L256" s="348"/>
      <c r="M256" s="188"/>
      <c r="N256" s="35"/>
      <c r="O256" s="34"/>
      <c r="P256" s="34"/>
      <c r="Q256" s="35"/>
      <c r="R256" s="35"/>
      <c r="S256" s="227"/>
      <c r="T256" s="241"/>
      <c r="U256" s="234"/>
    </row>
    <row r="257" spans="1:21" ht="19.5" customHeight="1">
      <c r="A257" s="58"/>
      <c r="B257" s="355"/>
      <c r="C257" s="355"/>
      <c r="D257" s="191"/>
      <c r="E257" s="206">
        <f>IF(AND(Einträge!D257&gt;=29,Einträge!D257&lt;32),2,IF(AND(Einträge!D257&gt;=32,Einträge!D257&lt;=35),3,(IF(AND(Einträge!D257&lt;29,Einträge!D257&gt;0),1,IF(Einträge!D257="",0,4)))))</f>
        <v>0</v>
      </c>
      <c r="F257" s="351"/>
      <c r="G257" s="352"/>
      <c r="H257" s="351"/>
      <c r="I257" s="352"/>
      <c r="J257" s="345"/>
      <c r="K257" s="346"/>
      <c r="L257" s="346"/>
      <c r="M257" s="188"/>
      <c r="N257" s="31"/>
      <c r="O257" s="30"/>
      <c r="P257" s="30"/>
      <c r="Q257" s="31"/>
      <c r="R257" s="31"/>
      <c r="S257" s="228"/>
      <c r="T257" s="242"/>
      <c r="U257" s="235"/>
    </row>
    <row r="258" spans="1:21" ht="19.5" customHeight="1">
      <c r="A258" s="36"/>
      <c r="B258" s="353"/>
      <c r="C258" s="354"/>
      <c r="D258" s="137"/>
      <c r="E258" s="206">
        <f>IF(AND(Einträge!D258&gt;=29,Einträge!D258&lt;32),2,IF(AND(Einträge!D258&gt;=32,Einträge!D258&lt;=35),3,(IF(AND(Einträge!D258&lt;29,Einträge!D258&gt;0),1,IF(Einträge!D258="",0,4)))))</f>
        <v>0</v>
      </c>
      <c r="F258" s="349"/>
      <c r="G258" s="350"/>
      <c r="H258" s="349"/>
      <c r="I258" s="350"/>
      <c r="J258" s="347"/>
      <c r="K258" s="348"/>
      <c r="L258" s="348"/>
      <c r="M258" s="188"/>
      <c r="N258" s="35"/>
      <c r="O258" s="34"/>
      <c r="P258" s="34"/>
      <c r="Q258" s="35"/>
      <c r="R258" s="35"/>
      <c r="S258" s="227"/>
      <c r="T258" s="241"/>
      <c r="U258" s="234"/>
    </row>
    <row r="259" spans="1:21" ht="19.5" customHeight="1">
      <c r="A259" s="58"/>
      <c r="B259" s="355"/>
      <c r="C259" s="355"/>
      <c r="D259" s="191"/>
      <c r="E259" s="206">
        <f>IF(AND(Einträge!D259&gt;=29,Einträge!D259&lt;32),2,IF(AND(Einträge!D259&gt;=32,Einträge!D259&lt;=35),3,(IF(AND(Einträge!D259&lt;29,Einträge!D259&gt;0),1,IF(Einträge!D259="",0,4)))))</f>
        <v>0</v>
      </c>
      <c r="F259" s="351"/>
      <c r="G259" s="352"/>
      <c r="H259" s="351"/>
      <c r="I259" s="352"/>
      <c r="J259" s="345"/>
      <c r="K259" s="346"/>
      <c r="L259" s="346"/>
      <c r="M259" s="188"/>
      <c r="N259" s="31"/>
      <c r="O259" s="30"/>
      <c r="P259" s="30"/>
      <c r="Q259" s="31"/>
      <c r="R259" s="31"/>
      <c r="S259" s="228"/>
      <c r="T259" s="242"/>
      <c r="U259" s="235"/>
    </row>
    <row r="260" spans="1:21" ht="19.5" customHeight="1">
      <c r="A260" s="36"/>
      <c r="B260" s="353"/>
      <c r="C260" s="354"/>
      <c r="D260" s="137"/>
      <c r="E260" s="206">
        <f>IF(AND(Einträge!D260&gt;=29,Einträge!D260&lt;32),2,IF(AND(Einträge!D260&gt;=32,Einträge!D260&lt;=35),3,(IF(AND(Einträge!D260&lt;29,Einträge!D260&gt;0),1,IF(Einträge!D260="",0,4)))))</f>
        <v>0</v>
      </c>
      <c r="F260" s="349"/>
      <c r="G260" s="350"/>
      <c r="H260" s="349"/>
      <c r="I260" s="350"/>
      <c r="J260" s="347"/>
      <c r="K260" s="348"/>
      <c r="L260" s="348"/>
      <c r="M260" s="188"/>
      <c r="N260" s="35"/>
      <c r="O260" s="34"/>
      <c r="P260" s="34"/>
      <c r="Q260" s="35"/>
      <c r="R260" s="35"/>
      <c r="S260" s="227"/>
      <c r="T260" s="241"/>
      <c r="U260" s="234"/>
    </row>
    <row r="261" spans="1:21" ht="19.5" customHeight="1">
      <c r="A261" s="58"/>
      <c r="B261" s="355"/>
      <c r="C261" s="355"/>
      <c r="D261" s="191"/>
      <c r="E261" s="206">
        <f>IF(AND(Einträge!D261&gt;=29,Einträge!D261&lt;32),2,IF(AND(Einträge!D261&gt;=32,Einträge!D261&lt;=35),3,(IF(AND(Einträge!D261&lt;29,Einträge!D261&gt;0),1,IF(Einträge!D261="",0,4)))))</f>
        <v>0</v>
      </c>
      <c r="F261" s="351"/>
      <c r="G261" s="352"/>
      <c r="H261" s="351"/>
      <c r="I261" s="352"/>
      <c r="J261" s="345"/>
      <c r="K261" s="346"/>
      <c r="L261" s="346"/>
      <c r="M261" s="188"/>
      <c r="N261" s="31"/>
      <c r="O261" s="30"/>
      <c r="P261" s="30"/>
      <c r="Q261" s="31"/>
      <c r="R261" s="31"/>
      <c r="S261" s="228"/>
      <c r="T261" s="242"/>
      <c r="U261" s="235"/>
    </row>
    <row r="262" spans="1:21" ht="19.5" customHeight="1">
      <c r="A262" s="36"/>
      <c r="B262" s="353"/>
      <c r="C262" s="354"/>
      <c r="D262" s="137"/>
      <c r="E262" s="206">
        <f>IF(AND(Einträge!D262&gt;=29,Einträge!D262&lt;32),2,IF(AND(Einträge!D262&gt;=32,Einträge!D262&lt;=35),3,(IF(AND(Einträge!D262&lt;29,Einträge!D262&gt;0),1,IF(Einträge!D262="",0,4)))))</f>
        <v>0</v>
      </c>
      <c r="F262" s="349"/>
      <c r="G262" s="350"/>
      <c r="H262" s="349"/>
      <c r="I262" s="350"/>
      <c r="J262" s="347"/>
      <c r="K262" s="348"/>
      <c r="L262" s="348"/>
      <c r="M262" s="188"/>
      <c r="N262" s="35"/>
      <c r="O262" s="34"/>
      <c r="P262" s="34"/>
      <c r="Q262" s="35"/>
      <c r="R262" s="35"/>
      <c r="S262" s="227"/>
      <c r="T262" s="241"/>
      <c r="U262" s="234"/>
    </row>
    <row r="263" spans="1:21" ht="19.5" customHeight="1">
      <c r="A263" s="58"/>
      <c r="B263" s="355"/>
      <c r="C263" s="355"/>
      <c r="D263" s="191"/>
      <c r="E263" s="206">
        <f>IF(AND(Einträge!D263&gt;=29,Einträge!D263&lt;32),2,IF(AND(Einträge!D263&gt;=32,Einträge!D263&lt;=35),3,(IF(AND(Einträge!D263&lt;29,Einträge!D263&gt;0),1,IF(Einträge!D263="",0,4)))))</f>
        <v>0</v>
      </c>
      <c r="F263" s="351"/>
      <c r="G263" s="352"/>
      <c r="H263" s="351"/>
      <c r="I263" s="352"/>
      <c r="J263" s="345"/>
      <c r="K263" s="346"/>
      <c r="L263" s="346"/>
      <c r="M263" s="188"/>
      <c r="N263" s="31"/>
      <c r="O263" s="30"/>
      <c r="P263" s="30"/>
      <c r="Q263" s="31"/>
      <c r="R263" s="31"/>
      <c r="S263" s="228"/>
      <c r="T263" s="242"/>
      <c r="U263" s="235"/>
    </row>
    <row r="264" spans="1:21" ht="19.5" customHeight="1">
      <c r="A264" s="36"/>
      <c r="B264" s="353"/>
      <c r="C264" s="354"/>
      <c r="D264" s="137"/>
      <c r="E264" s="206">
        <f>IF(AND(Einträge!D264&gt;=29,Einträge!D264&lt;32),2,IF(AND(Einträge!D264&gt;=32,Einträge!D264&lt;=35),3,(IF(AND(Einträge!D264&lt;29,Einträge!D264&gt;0),1,IF(Einträge!D264="",0,4)))))</f>
        <v>0</v>
      </c>
      <c r="F264" s="349"/>
      <c r="G264" s="350"/>
      <c r="H264" s="349"/>
      <c r="I264" s="350"/>
      <c r="J264" s="347"/>
      <c r="K264" s="348"/>
      <c r="L264" s="348"/>
      <c r="M264" s="188"/>
      <c r="N264" s="53"/>
      <c r="O264" s="54"/>
      <c r="P264" s="54"/>
      <c r="Q264" s="53"/>
      <c r="R264" s="53"/>
      <c r="S264" s="230"/>
      <c r="T264" s="244"/>
      <c r="U264" s="237"/>
    </row>
    <row r="265" spans="1:21" ht="19.5" customHeight="1">
      <c r="A265" s="58"/>
      <c r="B265" s="355"/>
      <c r="C265" s="355"/>
      <c r="D265" s="191"/>
      <c r="E265" s="206">
        <f>IF(AND(Einträge!D265&gt;=29,Einträge!D265&lt;32),2,IF(AND(Einträge!D265&gt;=32,Einträge!D265&lt;=35),3,(IF(AND(Einträge!D265&lt;29,Einträge!D265&gt;0),1,IF(Einträge!D265="",0,4)))))</f>
        <v>0</v>
      </c>
      <c r="F265" s="351"/>
      <c r="G265" s="352"/>
      <c r="H265" s="351"/>
      <c r="I265" s="352"/>
      <c r="J265" s="345"/>
      <c r="K265" s="346"/>
      <c r="L265" s="346"/>
      <c r="M265" s="188"/>
      <c r="N265" s="31"/>
      <c r="O265" s="30"/>
      <c r="P265" s="30"/>
      <c r="Q265" s="31"/>
      <c r="R265" s="31"/>
      <c r="S265" s="228"/>
      <c r="T265" s="242"/>
      <c r="U265" s="235"/>
    </row>
    <row r="266" spans="1:21" ht="19.5" customHeight="1">
      <c r="A266" s="36"/>
      <c r="B266" s="353"/>
      <c r="C266" s="354"/>
      <c r="D266" s="137"/>
      <c r="E266" s="206">
        <f>IF(AND(Einträge!D266&gt;=29,Einträge!D266&lt;32),2,IF(AND(Einträge!D266&gt;=32,Einträge!D266&lt;=35),3,(IF(AND(Einträge!D266&lt;29,Einträge!D266&gt;0),1,IF(Einträge!D266="",0,4)))))</f>
        <v>0</v>
      </c>
      <c r="F266" s="349"/>
      <c r="G266" s="350"/>
      <c r="H266" s="349"/>
      <c r="I266" s="350"/>
      <c r="J266" s="347"/>
      <c r="K266" s="348"/>
      <c r="L266" s="348"/>
      <c r="M266" s="188"/>
      <c r="N266" s="33"/>
      <c r="O266" s="32"/>
      <c r="P266" s="32"/>
      <c r="Q266" s="33"/>
      <c r="R266" s="33"/>
      <c r="S266" s="229"/>
      <c r="T266" s="243"/>
      <c r="U266" s="236"/>
    </row>
    <row r="267" spans="1:21" ht="19.5" customHeight="1">
      <c r="A267" s="58"/>
      <c r="B267" s="355"/>
      <c r="C267" s="355"/>
      <c r="D267" s="191"/>
      <c r="E267" s="206">
        <f>IF(AND(Einträge!D267&gt;=29,Einträge!D267&lt;32),2,IF(AND(Einträge!D267&gt;=32,Einträge!D267&lt;=35),3,(IF(AND(Einträge!D267&lt;29,Einträge!D267&gt;0),1,IF(Einträge!D267="",0,4)))))</f>
        <v>0</v>
      </c>
      <c r="F267" s="351"/>
      <c r="G267" s="352"/>
      <c r="H267" s="351"/>
      <c r="I267" s="352"/>
      <c r="J267" s="345"/>
      <c r="K267" s="346"/>
      <c r="L267" s="346"/>
      <c r="M267" s="188"/>
      <c r="N267" s="31"/>
      <c r="O267" s="30"/>
      <c r="P267" s="30"/>
      <c r="Q267" s="31"/>
      <c r="R267" s="31"/>
      <c r="S267" s="228"/>
      <c r="T267" s="242"/>
      <c r="U267" s="235"/>
    </row>
    <row r="268" spans="1:21" ht="19.5" customHeight="1">
      <c r="A268" s="36"/>
      <c r="B268" s="353"/>
      <c r="C268" s="354"/>
      <c r="D268" s="137"/>
      <c r="E268" s="206">
        <f>IF(AND(Einträge!D268&gt;=29,Einträge!D268&lt;32),2,IF(AND(Einträge!D268&gt;=32,Einträge!D268&lt;=35),3,(IF(AND(Einträge!D268&lt;29,Einträge!D268&gt;0),1,IF(Einträge!D268="",0,4)))))</f>
        <v>0</v>
      </c>
      <c r="F268" s="349"/>
      <c r="G268" s="350"/>
      <c r="H268" s="349"/>
      <c r="I268" s="350"/>
      <c r="J268" s="347"/>
      <c r="K268" s="348"/>
      <c r="L268" s="348"/>
      <c r="M268" s="188"/>
      <c r="N268" s="35"/>
      <c r="O268" s="34"/>
      <c r="P268" s="34"/>
      <c r="Q268" s="35"/>
      <c r="R268" s="35"/>
      <c r="S268" s="227"/>
      <c r="T268" s="241"/>
      <c r="U268" s="234"/>
    </row>
    <row r="269" spans="1:21" ht="19.5" customHeight="1">
      <c r="A269" s="58"/>
      <c r="B269" s="355"/>
      <c r="C269" s="355"/>
      <c r="D269" s="191"/>
      <c r="E269" s="206">
        <f>IF(AND(Einträge!D269&gt;=29,Einträge!D269&lt;32),2,IF(AND(Einträge!D269&gt;=32,Einträge!D269&lt;=35),3,(IF(AND(Einträge!D269&lt;29,Einträge!D269&gt;0),1,IF(Einträge!D269="",0,4)))))</f>
        <v>0</v>
      </c>
      <c r="F269" s="351"/>
      <c r="G269" s="352"/>
      <c r="H269" s="351"/>
      <c r="I269" s="352"/>
      <c r="J269" s="345"/>
      <c r="K269" s="346"/>
      <c r="L269" s="346"/>
      <c r="M269" s="188"/>
      <c r="N269" s="31"/>
      <c r="O269" s="30"/>
      <c r="P269" s="30"/>
      <c r="Q269" s="31"/>
      <c r="R269" s="31"/>
      <c r="S269" s="228"/>
      <c r="T269" s="242"/>
      <c r="U269" s="235"/>
    </row>
    <row r="270" spans="1:21" ht="19.5" customHeight="1">
      <c r="A270" s="36"/>
      <c r="B270" s="353"/>
      <c r="C270" s="354"/>
      <c r="D270" s="137"/>
      <c r="E270" s="206">
        <f>IF(AND(Einträge!D270&gt;=29,Einträge!D270&lt;32),2,IF(AND(Einträge!D270&gt;=32,Einträge!D270&lt;=35),3,(IF(AND(Einträge!D270&lt;29,Einträge!D270&gt;0),1,IF(Einträge!D270="",0,4)))))</f>
        <v>0</v>
      </c>
      <c r="F270" s="349"/>
      <c r="G270" s="350"/>
      <c r="H270" s="349"/>
      <c r="I270" s="350"/>
      <c r="J270" s="347"/>
      <c r="K270" s="348"/>
      <c r="L270" s="348"/>
      <c r="M270" s="188"/>
      <c r="N270" s="35"/>
      <c r="O270" s="34"/>
      <c r="P270" s="34"/>
      <c r="Q270" s="35"/>
      <c r="R270" s="35"/>
      <c r="S270" s="227"/>
      <c r="T270" s="241"/>
      <c r="U270" s="234"/>
    </row>
    <row r="271" spans="1:21" ht="19.5" customHeight="1">
      <c r="A271" s="58"/>
      <c r="B271" s="355"/>
      <c r="C271" s="355"/>
      <c r="D271" s="191"/>
      <c r="E271" s="206">
        <f>IF(AND(Einträge!D271&gt;=29,Einträge!D271&lt;32),2,IF(AND(Einträge!D271&gt;=32,Einträge!D271&lt;=35),3,(IF(AND(Einträge!D271&lt;29,Einträge!D271&gt;0),1,IF(Einträge!D271="",0,4)))))</f>
        <v>0</v>
      </c>
      <c r="F271" s="351"/>
      <c r="G271" s="352"/>
      <c r="H271" s="351"/>
      <c r="I271" s="352"/>
      <c r="J271" s="345"/>
      <c r="K271" s="346"/>
      <c r="L271" s="346"/>
      <c r="M271" s="188"/>
      <c r="N271" s="31"/>
      <c r="O271" s="30"/>
      <c r="P271" s="30"/>
      <c r="Q271" s="31"/>
      <c r="R271" s="31"/>
      <c r="S271" s="228"/>
      <c r="T271" s="242"/>
      <c r="U271" s="235"/>
    </row>
    <row r="272" spans="1:21" ht="19.5" customHeight="1">
      <c r="A272" s="36"/>
      <c r="B272" s="353"/>
      <c r="C272" s="354"/>
      <c r="D272" s="137"/>
      <c r="E272" s="206">
        <f>IF(AND(Einträge!D272&gt;=29,Einträge!D272&lt;32),2,IF(AND(Einträge!D272&gt;=32,Einträge!D272&lt;=35),3,(IF(AND(Einträge!D272&lt;29,Einträge!D272&gt;0),1,IF(Einträge!D272="",0,4)))))</f>
        <v>0</v>
      </c>
      <c r="F272" s="349"/>
      <c r="G272" s="350"/>
      <c r="H272" s="349"/>
      <c r="I272" s="350"/>
      <c r="J272" s="347"/>
      <c r="K272" s="348"/>
      <c r="L272" s="348"/>
      <c r="M272" s="188"/>
      <c r="N272" s="35"/>
      <c r="O272" s="34"/>
      <c r="P272" s="34"/>
      <c r="Q272" s="35"/>
      <c r="R272" s="35"/>
      <c r="S272" s="227"/>
      <c r="T272" s="241"/>
      <c r="U272" s="234"/>
    </row>
    <row r="273" spans="1:21" ht="19.5" customHeight="1">
      <c r="A273" s="58"/>
      <c r="B273" s="355"/>
      <c r="C273" s="355"/>
      <c r="D273" s="191"/>
      <c r="E273" s="206">
        <f>IF(AND(Einträge!D273&gt;=29,Einträge!D273&lt;32),2,IF(AND(Einträge!D273&gt;=32,Einträge!D273&lt;=35),3,(IF(AND(Einträge!D273&lt;29,Einträge!D273&gt;0),1,IF(Einträge!D273="",0,4)))))</f>
        <v>0</v>
      </c>
      <c r="F273" s="351"/>
      <c r="G273" s="352"/>
      <c r="H273" s="351"/>
      <c r="I273" s="352"/>
      <c r="J273" s="345"/>
      <c r="K273" s="346"/>
      <c r="L273" s="346"/>
      <c r="M273" s="188"/>
      <c r="N273" s="31"/>
      <c r="O273" s="30"/>
      <c r="P273" s="30"/>
      <c r="Q273" s="31"/>
      <c r="R273" s="31"/>
      <c r="S273" s="228"/>
      <c r="T273" s="242"/>
      <c r="U273" s="235"/>
    </row>
    <row r="274" spans="1:21" ht="19.5" customHeight="1">
      <c r="A274" s="36"/>
      <c r="B274" s="353"/>
      <c r="C274" s="354"/>
      <c r="D274" s="137"/>
      <c r="E274" s="206">
        <f>IF(AND(Einträge!D274&gt;=29,Einträge!D274&lt;32),2,IF(AND(Einträge!D274&gt;=32,Einträge!D274&lt;=35),3,(IF(AND(Einträge!D274&lt;29,Einträge!D274&gt;0),1,IF(Einträge!D274="",0,4)))))</f>
        <v>0</v>
      </c>
      <c r="F274" s="349"/>
      <c r="G274" s="350"/>
      <c r="H274" s="349"/>
      <c r="I274" s="350"/>
      <c r="J274" s="347"/>
      <c r="K274" s="348"/>
      <c r="L274" s="348"/>
      <c r="M274" s="188"/>
      <c r="N274" s="35"/>
      <c r="O274" s="34"/>
      <c r="P274" s="34"/>
      <c r="Q274" s="35"/>
      <c r="R274" s="35"/>
      <c r="S274" s="227"/>
      <c r="T274" s="241"/>
      <c r="U274" s="234"/>
    </row>
    <row r="275" spans="1:21" ht="19.5" customHeight="1">
      <c r="A275" s="58"/>
      <c r="B275" s="355"/>
      <c r="C275" s="355"/>
      <c r="D275" s="191"/>
      <c r="E275" s="206">
        <f>IF(AND(Einträge!D275&gt;=29,Einträge!D275&lt;32),2,IF(AND(Einträge!D275&gt;=32,Einträge!D275&lt;=35),3,(IF(AND(Einträge!D275&lt;29,Einträge!D275&gt;0),1,IF(Einträge!D275="",0,4)))))</f>
        <v>0</v>
      </c>
      <c r="F275" s="351"/>
      <c r="G275" s="352"/>
      <c r="H275" s="351"/>
      <c r="I275" s="352"/>
      <c r="J275" s="345"/>
      <c r="K275" s="346"/>
      <c r="L275" s="346"/>
      <c r="M275" s="188"/>
      <c r="N275" s="31"/>
      <c r="O275" s="30"/>
      <c r="P275" s="30"/>
      <c r="Q275" s="31"/>
      <c r="R275" s="31"/>
      <c r="S275" s="228"/>
      <c r="T275" s="242"/>
      <c r="U275" s="235"/>
    </row>
    <row r="276" spans="1:21" ht="19.5" customHeight="1">
      <c r="A276" s="36"/>
      <c r="B276" s="353"/>
      <c r="C276" s="354"/>
      <c r="D276" s="137"/>
      <c r="E276" s="206">
        <f>IF(AND(Einträge!D276&gt;=29,Einträge!D276&lt;32),2,IF(AND(Einträge!D276&gt;=32,Einträge!D276&lt;=35),3,(IF(AND(Einträge!D276&lt;29,Einträge!D276&gt;0),1,IF(Einträge!D276="",0,4)))))</f>
        <v>0</v>
      </c>
      <c r="F276" s="349"/>
      <c r="G276" s="350"/>
      <c r="H276" s="349"/>
      <c r="I276" s="350"/>
      <c r="J276" s="347"/>
      <c r="K276" s="348"/>
      <c r="L276" s="348"/>
      <c r="M276" s="188"/>
      <c r="N276" s="35"/>
      <c r="O276" s="34"/>
      <c r="P276" s="34"/>
      <c r="Q276" s="35"/>
      <c r="R276" s="35"/>
      <c r="S276" s="227"/>
      <c r="T276" s="241"/>
      <c r="U276" s="234"/>
    </row>
    <row r="277" spans="1:21" ht="19.5" customHeight="1">
      <c r="A277" s="58"/>
      <c r="B277" s="355"/>
      <c r="C277" s="355"/>
      <c r="D277" s="191"/>
      <c r="E277" s="206">
        <f>IF(AND(Einträge!D277&gt;=29,Einträge!D277&lt;32),2,IF(AND(Einträge!D277&gt;=32,Einträge!D277&lt;=35),3,(IF(AND(Einträge!D277&lt;29,Einträge!D277&gt;0),1,IF(Einträge!D277="",0,4)))))</f>
        <v>0</v>
      </c>
      <c r="F277" s="351"/>
      <c r="G277" s="352"/>
      <c r="H277" s="351"/>
      <c r="I277" s="352"/>
      <c r="J277" s="345"/>
      <c r="K277" s="346"/>
      <c r="L277" s="346"/>
      <c r="M277" s="188"/>
      <c r="N277" s="31"/>
      <c r="O277" s="30"/>
      <c r="P277" s="30"/>
      <c r="Q277" s="31"/>
      <c r="R277" s="31"/>
      <c r="S277" s="228"/>
      <c r="T277" s="242"/>
      <c r="U277" s="235"/>
    </row>
    <row r="278" spans="1:21" ht="19.5" customHeight="1">
      <c r="A278" s="36"/>
      <c r="B278" s="353"/>
      <c r="C278" s="354"/>
      <c r="D278" s="137"/>
      <c r="E278" s="206">
        <f>IF(AND(Einträge!D278&gt;=29,Einträge!D278&lt;32),2,IF(AND(Einträge!D278&gt;=32,Einträge!D278&lt;=35),3,(IF(AND(Einträge!D278&lt;29,Einträge!D278&gt;0),1,IF(Einträge!D278="",0,4)))))</f>
        <v>0</v>
      </c>
      <c r="F278" s="349"/>
      <c r="G278" s="350"/>
      <c r="H278" s="349"/>
      <c r="I278" s="350"/>
      <c r="J278" s="347"/>
      <c r="K278" s="348"/>
      <c r="L278" s="348"/>
      <c r="M278" s="188"/>
      <c r="N278" s="35"/>
      <c r="O278" s="34"/>
      <c r="P278" s="34"/>
      <c r="Q278" s="35"/>
      <c r="R278" s="35"/>
      <c r="S278" s="227"/>
      <c r="T278" s="241"/>
      <c r="U278" s="234"/>
    </row>
    <row r="279" spans="1:21" ht="19.5" customHeight="1">
      <c r="A279" s="58"/>
      <c r="B279" s="355"/>
      <c r="C279" s="355"/>
      <c r="D279" s="191"/>
      <c r="E279" s="206">
        <f>IF(AND(Einträge!D279&gt;=29,Einträge!D279&lt;32),2,IF(AND(Einträge!D279&gt;=32,Einträge!D279&lt;=35),3,(IF(AND(Einträge!D279&lt;29,Einträge!D279&gt;0),1,IF(Einträge!D279="",0,4)))))</f>
        <v>0</v>
      </c>
      <c r="F279" s="351"/>
      <c r="G279" s="352"/>
      <c r="H279" s="351"/>
      <c r="I279" s="352"/>
      <c r="J279" s="345"/>
      <c r="K279" s="346"/>
      <c r="L279" s="346"/>
      <c r="M279" s="188"/>
      <c r="N279" s="31"/>
      <c r="O279" s="30"/>
      <c r="P279" s="30"/>
      <c r="Q279" s="31"/>
      <c r="R279" s="31"/>
      <c r="S279" s="228"/>
      <c r="T279" s="242"/>
      <c r="U279" s="235"/>
    </row>
    <row r="280" spans="1:21" ht="19.5" customHeight="1">
      <c r="A280" s="36"/>
      <c r="B280" s="353"/>
      <c r="C280" s="354"/>
      <c r="D280" s="137"/>
      <c r="E280" s="206">
        <f>IF(AND(Einträge!D280&gt;=29,Einträge!D280&lt;32),2,IF(AND(Einträge!D280&gt;=32,Einträge!D280&lt;=35),3,(IF(AND(Einträge!D280&lt;29,Einträge!D280&gt;0),1,IF(Einträge!D280="",0,4)))))</f>
        <v>0</v>
      </c>
      <c r="F280" s="349"/>
      <c r="G280" s="350"/>
      <c r="H280" s="349"/>
      <c r="I280" s="350"/>
      <c r="J280" s="347"/>
      <c r="K280" s="348"/>
      <c r="L280" s="348"/>
      <c r="M280" s="188"/>
      <c r="N280" s="35"/>
      <c r="O280" s="34"/>
      <c r="P280" s="34"/>
      <c r="Q280" s="35"/>
      <c r="R280" s="35"/>
      <c r="S280" s="227"/>
      <c r="T280" s="241"/>
      <c r="U280" s="234"/>
    </row>
    <row r="281" spans="1:21" ht="19.5" customHeight="1">
      <c r="A281" s="58"/>
      <c r="B281" s="355"/>
      <c r="C281" s="355"/>
      <c r="D281" s="191"/>
      <c r="E281" s="206">
        <f>IF(AND(Einträge!D281&gt;=29,Einträge!D281&lt;32),2,IF(AND(Einträge!D281&gt;=32,Einträge!D281&lt;=35),3,(IF(AND(Einträge!D281&lt;29,Einträge!D281&gt;0),1,IF(Einträge!D281="",0,4)))))</f>
        <v>0</v>
      </c>
      <c r="F281" s="351"/>
      <c r="G281" s="352"/>
      <c r="H281" s="351"/>
      <c r="I281" s="352"/>
      <c r="J281" s="345"/>
      <c r="K281" s="346"/>
      <c r="L281" s="346"/>
      <c r="M281" s="188"/>
      <c r="N281" s="31"/>
      <c r="O281" s="30"/>
      <c r="P281" s="30"/>
      <c r="Q281" s="31"/>
      <c r="R281" s="31"/>
      <c r="S281" s="228"/>
      <c r="T281" s="242"/>
      <c r="U281" s="235"/>
    </row>
    <row r="282" spans="1:21" ht="19.5" customHeight="1">
      <c r="A282" s="36"/>
      <c r="B282" s="353"/>
      <c r="C282" s="354"/>
      <c r="D282" s="137"/>
      <c r="E282" s="206">
        <f>IF(AND(Einträge!D282&gt;=29,Einträge!D282&lt;32),2,IF(AND(Einträge!D282&gt;=32,Einträge!D282&lt;=35),3,(IF(AND(Einträge!D282&lt;29,Einträge!D282&gt;0),1,IF(Einträge!D282="",0,4)))))</f>
        <v>0</v>
      </c>
      <c r="F282" s="349"/>
      <c r="G282" s="350"/>
      <c r="H282" s="349"/>
      <c r="I282" s="350"/>
      <c r="J282" s="347"/>
      <c r="K282" s="348"/>
      <c r="L282" s="348"/>
      <c r="M282" s="188"/>
      <c r="N282" s="35"/>
      <c r="O282" s="34"/>
      <c r="P282" s="34"/>
      <c r="Q282" s="35"/>
      <c r="R282" s="35"/>
      <c r="S282" s="227"/>
      <c r="T282" s="241"/>
      <c r="U282" s="234"/>
    </row>
    <row r="283" spans="1:21" ht="19.5" customHeight="1">
      <c r="A283" s="58"/>
      <c r="B283" s="355"/>
      <c r="C283" s="355"/>
      <c r="D283" s="191"/>
      <c r="E283" s="206">
        <f>IF(AND(Einträge!D283&gt;=29,Einträge!D283&lt;32),2,IF(AND(Einträge!D283&gt;=32,Einträge!D283&lt;=35),3,(IF(AND(Einträge!D283&lt;29,Einträge!D283&gt;0),1,IF(Einträge!D283="",0,4)))))</f>
        <v>0</v>
      </c>
      <c r="F283" s="351"/>
      <c r="G283" s="352"/>
      <c r="H283" s="351"/>
      <c r="I283" s="352"/>
      <c r="J283" s="345"/>
      <c r="K283" s="346"/>
      <c r="L283" s="346"/>
      <c r="M283" s="188"/>
      <c r="N283" s="31"/>
      <c r="O283" s="30"/>
      <c r="P283" s="30"/>
      <c r="Q283" s="31"/>
      <c r="R283" s="31"/>
      <c r="S283" s="228"/>
      <c r="T283" s="242"/>
      <c r="U283" s="235"/>
    </row>
    <row r="284" spans="1:21" ht="19.5" customHeight="1">
      <c r="A284" s="36"/>
      <c r="B284" s="353"/>
      <c r="C284" s="354"/>
      <c r="D284" s="137"/>
      <c r="E284" s="206">
        <f>IF(AND(Einträge!D284&gt;=29,Einträge!D284&lt;32),2,IF(AND(Einträge!D284&gt;=32,Einträge!D284&lt;=35),3,(IF(AND(Einträge!D284&lt;29,Einträge!D284&gt;0),1,IF(Einträge!D284="",0,4)))))</f>
        <v>0</v>
      </c>
      <c r="F284" s="349"/>
      <c r="G284" s="350"/>
      <c r="H284" s="349"/>
      <c r="I284" s="350"/>
      <c r="J284" s="347"/>
      <c r="K284" s="348"/>
      <c r="L284" s="348"/>
      <c r="M284" s="188"/>
      <c r="N284" s="53"/>
      <c r="O284" s="54"/>
      <c r="P284" s="54"/>
      <c r="Q284" s="53"/>
      <c r="R284" s="53"/>
      <c r="S284" s="230"/>
      <c r="T284" s="244"/>
      <c r="U284" s="237"/>
    </row>
    <row r="285" spans="1:21" ht="19.5" customHeight="1">
      <c r="A285" s="58"/>
      <c r="B285" s="355"/>
      <c r="C285" s="355"/>
      <c r="D285" s="191"/>
      <c r="E285" s="206">
        <f>IF(AND(Einträge!D285&gt;=29,Einträge!D285&lt;32),2,IF(AND(Einträge!D285&gt;=32,Einträge!D285&lt;=35),3,(IF(AND(Einträge!D285&lt;29,Einträge!D285&gt;0),1,IF(Einträge!D285="",0,4)))))</f>
        <v>0</v>
      </c>
      <c r="F285" s="351"/>
      <c r="G285" s="352"/>
      <c r="H285" s="351"/>
      <c r="I285" s="352"/>
      <c r="J285" s="345"/>
      <c r="K285" s="346"/>
      <c r="L285" s="346"/>
      <c r="M285" s="188"/>
      <c r="N285" s="31"/>
      <c r="O285" s="30"/>
      <c r="P285" s="30"/>
      <c r="Q285" s="31"/>
      <c r="R285" s="31"/>
      <c r="S285" s="228"/>
      <c r="T285" s="242"/>
      <c r="U285" s="235"/>
    </row>
    <row r="286" spans="1:21" ht="19.5" customHeight="1">
      <c r="A286" s="36"/>
      <c r="B286" s="353"/>
      <c r="C286" s="354"/>
      <c r="D286" s="137"/>
      <c r="E286" s="206">
        <f>IF(AND(Einträge!D286&gt;=29,Einträge!D286&lt;32),2,IF(AND(Einträge!D286&gt;=32,Einträge!D286&lt;=35),3,(IF(AND(Einträge!D286&lt;29,Einträge!D286&gt;0),1,IF(Einträge!D286="",0,4)))))</f>
        <v>0</v>
      </c>
      <c r="F286" s="349"/>
      <c r="G286" s="350"/>
      <c r="H286" s="349"/>
      <c r="I286" s="350"/>
      <c r="J286" s="347"/>
      <c r="K286" s="348"/>
      <c r="L286" s="348"/>
      <c r="M286" s="188"/>
      <c r="N286" s="33"/>
      <c r="O286" s="32"/>
      <c r="P286" s="32"/>
      <c r="Q286" s="33"/>
      <c r="R286" s="33"/>
      <c r="S286" s="229"/>
      <c r="T286" s="243"/>
      <c r="U286" s="236"/>
    </row>
    <row r="287" spans="1:21" ht="19.5" customHeight="1">
      <c r="A287" s="58"/>
      <c r="B287" s="355"/>
      <c r="C287" s="355"/>
      <c r="D287" s="191"/>
      <c r="E287" s="206">
        <f>IF(AND(Einträge!D287&gt;=29,Einträge!D287&lt;32),2,IF(AND(Einträge!D287&gt;=32,Einträge!D287&lt;=35),3,(IF(AND(Einträge!D287&lt;29,Einträge!D287&gt;0),1,IF(Einträge!D287="",0,4)))))</f>
        <v>0</v>
      </c>
      <c r="F287" s="351"/>
      <c r="G287" s="352"/>
      <c r="H287" s="351"/>
      <c r="I287" s="352"/>
      <c r="J287" s="345"/>
      <c r="K287" s="346"/>
      <c r="L287" s="346"/>
      <c r="M287" s="188"/>
      <c r="N287" s="31"/>
      <c r="O287" s="30"/>
      <c r="P287" s="30"/>
      <c r="Q287" s="31"/>
      <c r="R287" s="31"/>
      <c r="S287" s="228"/>
      <c r="T287" s="242"/>
      <c r="U287" s="235"/>
    </row>
    <row r="288" spans="1:21" ht="19.5" customHeight="1">
      <c r="A288" s="36"/>
      <c r="B288" s="353"/>
      <c r="C288" s="354"/>
      <c r="D288" s="137"/>
      <c r="E288" s="206">
        <f>IF(AND(Einträge!D288&gt;=29,Einträge!D288&lt;32),2,IF(AND(Einträge!D288&gt;=32,Einträge!D288&lt;=35),3,(IF(AND(Einträge!D288&lt;29,Einträge!D288&gt;0),1,IF(Einträge!D288="",0,4)))))</f>
        <v>0</v>
      </c>
      <c r="F288" s="349"/>
      <c r="G288" s="350"/>
      <c r="H288" s="349"/>
      <c r="I288" s="350"/>
      <c r="J288" s="347"/>
      <c r="K288" s="348"/>
      <c r="L288" s="348"/>
      <c r="M288" s="188"/>
      <c r="N288" s="35"/>
      <c r="O288" s="34"/>
      <c r="P288" s="34"/>
      <c r="Q288" s="35"/>
      <c r="R288" s="35"/>
      <c r="S288" s="227"/>
      <c r="T288" s="241"/>
      <c r="U288" s="234"/>
    </row>
    <row r="289" spans="1:21" ht="19.5" customHeight="1">
      <c r="A289" s="58"/>
      <c r="B289" s="355"/>
      <c r="C289" s="355"/>
      <c r="D289" s="191"/>
      <c r="E289" s="206">
        <f>IF(AND(Einträge!D289&gt;=29,Einträge!D289&lt;32),2,IF(AND(Einträge!D289&gt;=32,Einträge!D289&lt;=35),3,(IF(AND(Einträge!D289&lt;29,Einträge!D289&gt;0),1,IF(Einträge!D289="",0,4)))))</f>
        <v>0</v>
      </c>
      <c r="F289" s="351"/>
      <c r="G289" s="352"/>
      <c r="H289" s="351"/>
      <c r="I289" s="352"/>
      <c r="J289" s="345"/>
      <c r="K289" s="346"/>
      <c r="L289" s="346"/>
      <c r="M289" s="188"/>
      <c r="N289" s="31"/>
      <c r="O289" s="30"/>
      <c r="P289" s="30"/>
      <c r="Q289" s="31"/>
      <c r="R289" s="31"/>
      <c r="S289" s="228"/>
      <c r="T289" s="242"/>
      <c r="U289" s="235"/>
    </row>
    <row r="290" spans="1:21" ht="19.5" customHeight="1">
      <c r="A290" s="36"/>
      <c r="B290" s="353"/>
      <c r="C290" s="354"/>
      <c r="D290" s="137"/>
      <c r="E290" s="206">
        <f>IF(AND(Einträge!D290&gt;=29,Einträge!D290&lt;32),2,IF(AND(Einträge!D290&gt;=32,Einträge!D290&lt;=35),3,(IF(AND(Einträge!D290&lt;29,Einträge!D290&gt;0),1,IF(Einträge!D290="",0,4)))))</f>
        <v>0</v>
      </c>
      <c r="F290" s="349"/>
      <c r="G290" s="350"/>
      <c r="H290" s="349"/>
      <c r="I290" s="350"/>
      <c r="J290" s="347"/>
      <c r="K290" s="348"/>
      <c r="L290" s="348"/>
      <c r="M290" s="188"/>
      <c r="N290" s="35"/>
      <c r="O290" s="34"/>
      <c r="P290" s="34"/>
      <c r="Q290" s="35"/>
      <c r="R290" s="35"/>
      <c r="S290" s="227"/>
      <c r="T290" s="241"/>
      <c r="U290" s="234"/>
    </row>
    <row r="291" spans="1:21" ht="19.5" customHeight="1">
      <c r="A291" s="58"/>
      <c r="B291" s="355"/>
      <c r="C291" s="355"/>
      <c r="D291" s="191"/>
      <c r="E291" s="206">
        <f>IF(AND(Einträge!D291&gt;=29,Einträge!D291&lt;32),2,IF(AND(Einträge!D291&gt;=32,Einträge!D291&lt;=35),3,(IF(AND(Einträge!D291&lt;29,Einträge!D291&gt;0),1,IF(Einträge!D291="",0,4)))))</f>
        <v>0</v>
      </c>
      <c r="F291" s="351"/>
      <c r="G291" s="352"/>
      <c r="H291" s="351"/>
      <c r="I291" s="352"/>
      <c r="J291" s="345"/>
      <c r="K291" s="346"/>
      <c r="L291" s="346"/>
      <c r="M291" s="188"/>
      <c r="N291" s="31"/>
      <c r="O291" s="30"/>
      <c r="P291" s="30"/>
      <c r="Q291" s="31"/>
      <c r="R291" s="31"/>
      <c r="S291" s="228"/>
      <c r="T291" s="242"/>
      <c r="U291" s="235"/>
    </row>
    <row r="292" spans="1:21" ht="19.5" customHeight="1">
      <c r="A292" s="36"/>
      <c r="B292" s="353"/>
      <c r="C292" s="354"/>
      <c r="D292" s="137"/>
      <c r="E292" s="206">
        <f>IF(AND(Einträge!D292&gt;=29,Einträge!D292&lt;32),2,IF(AND(Einträge!D292&gt;=32,Einträge!D292&lt;=35),3,(IF(AND(Einträge!D292&lt;29,Einträge!D292&gt;0),1,IF(Einträge!D292="",0,4)))))</f>
        <v>0</v>
      </c>
      <c r="F292" s="349"/>
      <c r="G292" s="350"/>
      <c r="H292" s="349"/>
      <c r="I292" s="350"/>
      <c r="J292" s="347"/>
      <c r="K292" s="348"/>
      <c r="L292" s="348"/>
      <c r="M292" s="188"/>
      <c r="N292" s="35"/>
      <c r="O292" s="34"/>
      <c r="P292" s="34"/>
      <c r="Q292" s="35"/>
      <c r="R292" s="35"/>
      <c r="S292" s="227"/>
      <c r="T292" s="241"/>
      <c r="U292" s="234"/>
    </row>
    <row r="293" spans="1:21" ht="19.5" customHeight="1">
      <c r="A293" s="58"/>
      <c r="B293" s="355"/>
      <c r="C293" s="355"/>
      <c r="D293" s="191"/>
      <c r="E293" s="206">
        <f>IF(AND(Einträge!D293&gt;=29,Einträge!D293&lt;32),2,IF(AND(Einträge!D293&gt;=32,Einträge!D293&lt;=35),3,(IF(AND(Einträge!D293&lt;29,Einträge!D293&gt;0),1,IF(Einträge!D293="",0,4)))))</f>
        <v>0</v>
      </c>
      <c r="F293" s="351"/>
      <c r="G293" s="352"/>
      <c r="H293" s="351"/>
      <c r="I293" s="352"/>
      <c r="J293" s="345"/>
      <c r="K293" s="346"/>
      <c r="L293" s="346"/>
      <c r="M293" s="188"/>
      <c r="N293" s="31"/>
      <c r="O293" s="30"/>
      <c r="P293" s="30"/>
      <c r="Q293" s="31"/>
      <c r="R293" s="31"/>
      <c r="S293" s="228"/>
      <c r="T293" s="242"/>
      <c r="U293" s="235"/>
    </row>
    <row r="294" spans="1:21" ht="19.5" customHeight="1">
      <c r="A294" s="36"/>
      <c r="B294" s="353"/>
      <c r="C294" s="354"/>
      <c r="D294" s="137"/>
      <c r="E294" s="206">
        <f>IF(AND(Einträge!D294&gt;=29,Einträge!D294&lt;32),2,IF(AND(Einträge!D294&gt;=32,Einträge!D294&lt;=35),3,(IF(AND(Einträge!D294&lt;29,Einträge!D294&gt;0),1,IF(Einträge!D294="",0,4)))))</f>
        <v>0</v>
      </c>
      <c r="F294" s="349"/>
      <c r="G294" s="350"/>
      <c r="H294" s="349"/>
      <c r="I294" s="350"/>
      <c r="J294" s="347"/>
      <c r="K294" s="348"/>
      <c r="L294" s="348"/>
      <c r="M294" s="188"/>
      <c r="N294" s="35"/>
      <c r="O294" s="34"/>
      <c r="P294" s="34"/>
      <c r="Q294" s="35"/>
      <c r="R294" s="35"/>
      <c r="S294" s="227"/>
      <c r="T294" s="241"/>
      <c r="U294" s="234"/>
    </row>
    <row r="295" spans="1:21" ht="19.5" customHeight="1">
      <c r="A295" s="58"/>
      <c r="B295" s="355"/>
      <c r="C295" s="355"/>
      <c r="D295" s="191"/>
      <c r="E295" s="206">
        <f>IF(AND(Einträge!D295&gt;=29,Einträge!D295&lt;32),2,IF(AND(Einträge!D295&gt;=32,Einträge!D295&lt;=35),3,(IF(AND(Einträge!D295&lt;29,Einträge!D295&gt;0),1,IF(Einträge!D295="",0,4)))))</f>
        <v>0</v>
      </c>
      <c r="F295" s="351"/>
      <c r="G295" s="352"/>
      <c r="H295" s="351"/>
      <c r="I295" s="352"/>
      <c r="J295" s="345"/>
      <c r="K295" s="346"/>
      <c r="L295" s="346"/>
      <c r="M295" s="188"/>
      <c r="N295" s="31"/>
      <c r="O295" s="30"/>
      <c r="P295" s="30"/>
      <c r="Q295" s="31"/>
      <c r="R295" s="31"/>
      <c r="S295" s="228"/>
      <c r="T295" s="242"/>
      <c r="U295" s="235"/>
    </row>
    <row r="296" spans="1:21" ht="19.5" customHeight="1">
      <c r="A296" s="36"/>
      <c r="B296" s="353"/>
      <c r="C296" s="354"/>
      <c r="D296" s="137"/>
      <c r="E296" s="206">
        <f>IF(AND(Einträge!D296&gt;=29,Einträge!D296&lt;32),2,IF(AND(Einträge!D296&gt;=32,Einträge!D296&lt;=35),3,(IF(AND(Einträge!D296&lt;29,Einträge!D296&gt;0),1,IF(Einträge!D296="",0,4)))))</f>
        <v>0</v>
      </c>
      <c r="F296" s="349"/>
      <c r="G296" s="350"/>
      <c r="H296" s="349"/>
      <c r="I296" s="350"/>
      <c r="J296" s="347"/>
      <c r="K296" s="348"/>
      <c r="L296" s="348"/>
      <c r="M296" s="188"/>
      <c r="N296" s="35"/>
      <c r="O296" s="34"/>
      <c r="P296" s="34"/>
      <c r="Q296" s="35"/>
      <c r="R296" s="35"/>
      <c r="S296" s="227"/>
      <c r="T296" s="241"/>
      <c r="U296" s="234"/>
    </row>
    <row r="297" spans="1:21" ht="19.5" customHeight="1">
      <c r="A297" s="58"/>
      <c r="B297" s="355"/>
      <c r="C297" s="355"/>
      <c r="D297" s="191"/>
      <c r="E297" s="206">
        <f>IF(AND(Einträge!D297&gt;=29,Einträge!D297&lt;32),2,IF(AND(Einträge!D297&gt;=32,Einträge!D297&lt;=35),3,(IF(AND(Einträge!D297&lt;29,Einträge!D297&gt;0),1,IF(Einträge!D297="",0,4)))))</f>
        <v>0</v>
      </c>
      <c r="F297" s="351"/>
      <c r="G297" s="352"/>
      <c r="H297" s="351"/>
      <c r="I297" s="352"/>
      <c r="J297" s="345"/>
      <c r="K297" s="346"/>
      <c r="L297" s="346"/>
      <c r="M297" s="188"/>
      <c r="N297" s="31"/>
      <c r="O297" s="30"/>
      <c r="P297" s="30"/>
      <c r="Q297" s="31"/>
      <c r="R297" s="31"/>
      <c r="S297" s="228"/>
      <c r="T297" s="242"/>
      <c r="U297" s="235"/>
    </row>
    <row r="298" spans="1:21" ht="19.5" customHeight="1">
      <c r="A298" s="36"/>
      <c r="B298" s="353"/>
      <c r="C298" s="354"/>
      <c r="D298" s="137"/>
      <c r="E298" s="206">
        <f>IF(AND(Einträge!D298&gt;=29,Einträge!D298&lt;32),2,IF(AND(Einträge!D298&gt;=32,Einträge!D298&lt;=35),3,(IF(AND(Einträge!D298&lt;29,Einträge!D298&gt;0),1,IF(Einträge!D298="",0,4)))))</f>
        <v>0</v>
      </c>
      <c r="F298" s="349"/>
      <c r="G298" s="350"/>
      <c r="H298" s="349"/>
      <c r="I298" s="350"/>
      <c r="J298" s="347"/>
      <c r="K298" s="348"/>
      <c r="L298" s="348"/>
      <c r="M298" s="188"/>
      <c r="N298" s="35"/>
      <c r="O298" s="34"/>
      <c r="P298" s="34"/>
      <c r="Q298" s="35"/>
      <c r="R298" s="35"/>
      <c r="S298" s="227"/>
      <c r="T298" s="241"/>
      <c r="U298" s="234"/>
    </row>
    <row r="299" spans="1:21" ht="19.5" customHeight="1">
      <c r="A299" s="58"/>
      <c r="B299" s="355"/>
      <c r="C299" s="355"/>
      <c r="D299" s="191"/>
      <c r="E299" s="206">
        <f>IF(AND(Einträge!D299&gt;=29,Einträge!D299&lt;32),2,IF(AND(Einträge!D299&gt;=32,Einträge!D299&lt;=35),3,(IF(AND(Einträge!D299&lt;29,Einträge!D299&gt;0),1,IF(Einträge!D299="",0,4)))))</f>
        <v>0</v>
      </c>
      <c r="F299" s="351"/>
      <c r="G299" s="352"/>
      <c r="H299" s="351"/>
      <c r="I299" s="352"/>
      <c r="J299" s="345"/>
      <c r="K299" s="346"/>
      <c r="L299" s="346"/>
      <c r="M299" s="188"/>
      <c r="N299" s="31"/>
      <c r="O299" s="30"/>
      <c r="P299" s="30"/>
      <c r="Q299" s="31"/>
      <c r="R299" s="31"/>
      <c r="S299" s="228"/>
      <c r="T299" s="242"/>
      <c r="U299" s="235"/>
    </row>
    <row r="300" spans="1:21" ht="19.5" customHeight="1">
      <c r="A300" s="36"/>
      <c r="B300" s="353"/>
      <c r="C300" s="354"/>
      <c r="D300" s="137"/>
      <c r="E300" s="206">
        <f>IF(AND(Einträge!D300&gt;=29,Einträge!D300&lt;32),2,IF(AND(Einträge!D300&gt;=32,Einträge!D300&lt;=35),3,(IF(AND(Einträge!D300&lt;29,Einträge!D300&gt;0),1,IF(Einträge!D300="",0,4)))))</f>
        <v>0</v>
      </c>
      <c r="F300" s="349"/>
      <c r="G300" s="350"/>
      <c r="H300" s="349"/>
      <c r="I300" s="350"/>
      <c r="J300" s="347"/>
      <c r="K300" s="348"/>
      <c r="L300" s="348"/>
      <c r="M300" s="188"/>
      <c r="N300" s="35"/>
      <c r="O300" s="34"/>
      <c r="P300" s="34"/>
      <c r="Q300" s="35"/>
      <c r="R300" s="35"/>
      <c r="S300" s="227"/>
      <c r="T300" s="241"/>
      <c r="U300" s="234"/>
    </row>
    <row r="301" spans="1:21" ht="19.5" customHeight="1">
      <c r="A301" s="58"/>
      <c r="B301" s="355"/>
      <c r="C301" s="355"/>
      <c r="D301" s="191"/>
      <c r="E301" s="206">
        <f>IF(AND(Einträge!D301&gt;=29,Einträge!D301&lt;32),2,IF(AND(Einträge!D301&gt;=32,Einträge!D301&lt;=35),3,(IF(AND(Einträge!D301&lt;29,Einträge!D301&gt;0),1,IF(Einträge!D301="",0,4)))))</f>
        <v>0</v>
      </c>
      <c r="F301" s="351"/>
      <c r="G301" s="352"/>
      <c r="H301" s="351"/>
      <c r="I301" s="352"/>
      <c r="J301" s="345"/>
      <c r="K301" s="346"/>
      <c r="L301" s="346"/>
      <c r="M301" s="188"/>
      <c r="N301" s="31"/>
      <c r="O301" s="30"/>
      <c r="P301" s="30"/>
      <c r="Q301" s="31"/>
      <c r="R301" s="31"/>
      <c r="S301" s="228"/>
      <c r="T301" s="242"/>
      <c r="U301" s="235"/>
    </row>
    <row r="302" spans="1:21" ht="19.5" customHeight="1">
      <c r="A302" s="36"/>
      <c r="B302" s="353"/>
      <c r="C302" s="354"/>
      <c r="D302" s="137"/>
      <c r="E302" s="206">
        <f>IF(AND(Einträge!D302&gt;=29,Einträge!D302&lt;32),2,IF(AND(Einträge!D302&gt;=32,Einträge!D302&lt;=35),3,(IF(AND(Einträge!D302&lt;29,Einträge!D302&gt;0),1,IF(Einträge!D302="",0,4)))))</f>
        <v>0</v>
      </c>
      <c r="F302" s="349"/>
      <c r="G302" s="350"/>
      <c r="H302" s="349"/>
      <c r="I302" s="350"/>
      <c r="J302" s="347"/>
      <c r="K302" s="348"/>
      <c r="L302" s="348"/>
      <c r="M302" s="188"/>
      <c r="N302" s="35"/>
      <c r="O302" s="34"/>
      <c r="P302" s="34"/>
      <c r="Q302" s="35"/>
      <c r="R302" s="35"/>
      <c r="S302" s="227"/>
      <c r="T302" s="241"/>
      <c r="U302" s="234"/>
    </row>
    <row r="303" spans="1:21" ht="19.5" customHeight="1">
      <c r="A303" s="58"/>
      <c r="B303" s="355"/>
      <c r="C303" s="355"/>
      <c r="D303" s="191"/>
      <c r="E303" s="206">
        <f>IF(AND(Einträge!D303&gt;=29,Einträge!D303&lt;32),2,IF(AND(Einträge!D303&gt;=32,Einträge!D303&lt;=35),3,(IF(AND(Einträge!D303&lt;29,Einträge!D303&gt;0),1,IF(Einträge!D303="",0,4)))))</f>
        <v>0</v>
      </c>
      <c r="F303" s="351"/>
      <c r="G303" s="352"/>
      <c r="H303" s="351"/>
      <c r="I303" s="352"/>
      <c r="J303" s="345"/>
      <c r="K303" s="346"/>
      <c r="L303" s="346"/>
      <c r="M303" s="188"/>
      <c r="N303" s="31"/>
      <c r="O303" s="30"/>
      <c r="P303" s="30"/>
      <c r="Q303" s="31"/>
      <c r="R303" s="31"/>
      <c r="S303" s="228"/>
      <c r="T303" s="242"/>
      <c r="U303" s="235"/>
    </row>
    <row r="304" spans="1:21" ht="19.5" customHeight="1">
      <c r="A304" s="36"/>
      <c r="B304" s="353"/>
      <c r="C304" s="354"/>
      <c r="D304" s="137"/>
      <c r="E304" s="206">
        <f>IF(AND(Einträge!D304&gt;=29,Einträge!D304&lt;32),2,IF(AND(Einträge!D304&gt;=32,Einträge!D304&lt;=35),3,(IF(AND(Einträge!D304&lt;29,Einträge!D304&gt;0),1,IF(Einträge!D304="",0,4)))))</f>
        <v>0</v>
      </c>
      <c r="F304" s="349"/>
      <c r="G304" s="350"/>
      <c r="H304" s="349"/>
      <c r="I304" s="350"/>
      <c r="J304" s="347"/>
      <c r="K304" s="348"/>
      <c r="L304" s="348"/>
      <c r="M304" s="188"/>
      <c r="N304" s="53"/>
      <c r="O304" s="54"/>
      <c r="P304" s="54"/>
      <c r="Q304" s="53"/>
      <c r="R304" s="53"/>
      <c r="S304" s="230"/>
      <c r="T304" s="244"/>
      <c r="U304" s="237"/>
    </row>
    <row r="305" spans="1:21" ht="19.5" customHeight="1">
      <c r="A305" s="58"/>
      <c r="B305" s="355"/>
      <c r="C305" s="355"/>
      <c r="D305" s="191"/>
      <c r="E305" s="206">
        <f>IF(AND(Einträge!D305&gt;=29,Einträge!D305&lt;32),2,IF(AND(Einträge!D305&gt;=32,Einträge!D305&lt;=35),3,(IF(AND(Einträge!D305&lt;29,Einträge!D305&gt;0),1,IF(Einträge!D305="",0,4)))))</f>
        <v>0</v>
      </c>
      <c r="F305" s="351"/>
      <c r="G305" s="352"/>
      <c r="H305" s="351"/>
      <c r="I305" s="352"/>
      <c r="J305" s="345"/>
      <c r="K305" s="346"/>
      <c r="L305" s="346"/>
      <c r="M305" s="188"/>
      <c r="N305" s="31"/>
      <c r="O305" s="30"/>
      <c r="P305" s="30"/>
      <c r="Q305" s="31"/>
      <c r="R305" s="31"/>
      <c r="S305" s="228"/>
      <c r="T305" s="242"/>
      <c r="U305" s="235"/>
    </row>
    <row r="306" spans="1:21" ht="19.5" customHeight="1">
      <c r="A306" s="36"/>
      <c r="B306" s="353"/>
      <c r="C306" s="354"/>
      <c r="D306" s="137"/>
      <c r="E306" s="206">
        <f>IF(AND(Einträge!D306&gt;=29,Einträge!D306&lt;32),2,IF(AND(Einträge!D306&gt;=32,Einträge!D306&lt;=35),3,(IF(AND(Einträge!D306&lt;29,Einträge!D306&gt;0),1,IF(Einträge!D306="",0,4)))))</f>
        <v>0</v>
      </c>
      <c r="F306" s="349"/>
      <c r="G306" s="350"/>
      <c r="H306" s="349"/>
      <c r="I306" s="350"/>
      <c r="J306" s="347"/>
      <c r="K306" s="348"/>
      <c r="L306" s="348"/>
      <c r="M306" s="188"/>
      <c r="N306" s="33"/>
      <c r="O306" s="32"/>
      <c r="P306" s="32"/>
      <c r="Q306" s="33"/>
      <c r="R306" s="33"/>
      <c r="S306" s="229"/>
      <c r="T306" s="243"/>
      <c r="U306" s="236"/>
    </row>
    <row r="307" spans="1:21" ht="19.5" customHeight="1">
      <c r="A307" s="58"/>
      <c r="B307" s="355"/>
      <c r="C307" s="355"/>
      <c r="D307" s="191"/>
      <c r="E307" s="206">
        <f>IF(AND(Einträge!D307&gt;=29,Einträge!D307&lt;32),2,IF(AND(Einträge!D307&gt;=32,Einträge!D307&lt;=35),3,(IF(AND(Einträge!D307&lt;29,Einträge!D307&gt;0),1,IF(Einträge!D307="",0,4)))))</f>
        <v>0</v>
      </c>
      <c r="F307" s="351"/>
      <c r="G307" s="352"/>
      <c r="H307" s="351"/>
      <c r="I307" s="352"/>
      <c r="J307" s="345"/>
      <c r="K307" s="346"/>
      <c r="L307" s="346"/>
      <c r="M307" s="188"/>
      <c r="N307" s="31"/>
      <c r="O307" s="30"/>
      <c r="P307" s="30"/>
      <c r="Q307" s="31"/>
      <c r="R307" s="31"/>
      <c r="S307" s="228"/>
      <c r="T307" s="242"/>
      <c r="U307" s="235"/>
    </row>
    <row r="308" spans="1:21" ht="19.5" customHeight="1">
      <c r="A308" s="36"/>
      <c r="B308" s="353"/>
      <c r="C308" s="354"/>
      <c r="D308" s="137"/>
      <c r="E308" s="206">
        <f>IF(AND(Einträge!D308&gt;=29,Einträge!D308&lt;32),2,IF(AND(Einträge!D308&gt;=32,Einträge!D308&lt;=35),3,(IF(AND(Einträge!D308&lt;29,Einträge!D308&gt;0),1,IF(Einträge!D308="",0,4)))))</f>
        <v>0</v>
      </c>
      <c r="F308" s="349"/>
      <c r="G308" s="350"/>
      <c r="H308" s="349"/>
      <c r="I308" s="350"/>
      <c r="J308" s="347"/>
      <c r="K308" s="348"/>
      <c r="L308" s="348"/>
      <c r="M308" s="188"/>
      <c r="N308" s="35"/>
      <c r="O308" s="34"/>
      <c r="P308" s="34"/>
      <c r="Q308" s="35"/>
      <c r="R308" s="35"/>
      <c r="S308" s="227"/>
      <c r="T308" s="241"/>
      <c r="U308" s="234"/>
    </row>
    <row r="309" spans="1:21" ht="19.5" customHeight="1">
      <c r="A309" s="58"/>
      <c r="B309" s="355"/>
      <c r="C309" s="355"/>
      <c r="D309" s="191"/>
      <c r="E309" s="206">
        <f>IF(AND(Einträge!D309&gt;=29,Einträge!D309&lt;32),2,IF(AND(Einträge!D309&gt;=32,Einträge!D309&lt;=35),3,(IF(AND(Einträge!D309&lt;29,Einträge!D309&gt;0),1,IF(Einträge!D309="",0,4)))))</f>
        <v>0</v>
      </c>
      <c r="F309" s="351"/>
      <c r="G309" s="352"/>
      <c r="H309" s="351"/>
      <c r="I309" s="352"/>
      <c r="J309" s="345"/>
      <c r="K309" s="346"/>
      <c r="L309" s="346"/>
      <c r="M309" s="188"/>
      <c r="N309" s="31"/>
      <c r="O309" s="30"/>
      <c r="P309" s="30"/>
      <c r="Q309" s="31"/>
      <c r="R309" s="31"/>
      <c r="S309" s="228"/>
      <c r="T309" s="242"/>
      <c r="U309" s="235"/>
    </row>
    <row r="310" spans="1:21" ht="19.5" customHeight="1">
      <c r="A310" s="36"/>
      <c r="B310" s="353"/>
      <c r="C310" s="354"/>
      <c r="D310" s="137"/>
      <c r="E310" s="206">
        <f>IF(AND(Einträge!D310&gt;=29,Einträge!D310&lt;32),2,IF(AND(Einträge!D310&gt;=32,Einträge!D310&lt;=35),3,(IF(AND(Einträge!D310&lt;29,Einträge!D310&gt;0),1,IF(Einträge!D310="",0,4)))))</f>
        <v>0</v>
      </c>
      <c r="F310" s="349"/>
      <c r="G310" s="350"/>
      <c r="H310" s="349"/>
      <c r="I310" s="350"/>
      <c r="J310" s="347"/>
      <c r="K310" s="348"/>
      <c r="L310" s="348"/>
      <c r="M310" s="188"/>
      <c r="N310" s="35"/>
      <c r="O310" s="34"/>
      <c r="P310" s="34"/>
      <c r="Q310" s="35"/>
      <c r="R310" s="35"/>
      <c r="S310" s="227"/>
      <c r="T310" s="241"/>
      <c r="U310" s="234"/>
    </row>
    <row r="311" spans="1:21" ht="19.5" customHeight="1">
      <c r="A311" s="58"/>
      <c r="B311" s="355"/>
      <c r="C311" s="355"/>
      <c r="D311" s="191"/>
      <c r="E311" s="206">
        <f>IF(AND(Einträge!D311&gt;=29,Einträge!D311&lt;32),2,IF(AND(Einträge!D311&gt;=32,Einträge!D311&lt;=35),3,(IF(AND(Einträge!D311&lt;29,Einträge!D311&gt;0),1,IF(Einträge!D311="",0,4)))))</f>
        <v>0</v>
      </c>
      <c r="F311" s="351"/>
      <c r="G311" s="352"/>
      <c r="H311" s="351"/>
      <c r="I311" s="352"/>
      <c r="J311" s="345"/>
      <c r="K311" s="346"/>
      <c r="L311" s="346"/>
      <c r="M311" s="188"/>
      <c r="N311" s="31"/>
      <c r="O311" s="30"/>
      <c r="P311" s="30"/>
      <c r="Q311" s="31"/>
      <c r="R311" s="31"/>
      <c r="S311" s="228"/>
      <c r="T311" s="242"/>
      <c r="U311" s="235"/>
    </row>
    <row r="312" spans="1:21" ht="19.5" customHeight="1">
      <c r="A312" s="36"/>
      <c r="B312" s="353"/>
      <c r="C312" s="354"/>
      <c r="D312" s="137"/>
      <c r="E312" s="206">
        <f>IF(AND(Einträge!D312&gt;=29,Einträge!D312&lt;32),2,IF(AND(Einträge!D312&gt;=32,Einträge!D312&lt;=35),3,(IF(AND(Einträge!D312&lt;29,Einträge!D312&gt;0),1,IF(Einträge!D312="",0,4)))))</f>
        <v>0</v>
      </c>
      <c r="F312" s="349"/>
      <c r="G312" s="350"/>
      <c r="H312" s="349"/>
      <c r="I312" s="350"/>
      <c r="J312" s="347"/>
      <c r="K312" s="348"/>
      <c r="L312" s="348"/>
      <c r="M312" s="188"/>
      <c r="N312" s="35"/>
      <c r="O312" s="34"/>
      <c r="P312" s="34"/>
      <c r="Q312" s="35"/>
      <c r="R312" s="35"/>
      <c r="S312" s="227"/>
      <c r="T312" s="241"/>
      <c r="U312" s="234"/>
    </row>
    <row r="313" spans="1:21" ht="19.5" customHeight="1">
      <c r="A313" s="58"/>
      <c r="B313" s="355"/>
      <c r="C313" s="355"/>
      <c r="D313" s="191"/>
      <c r="E313" s="206">
        <f>IF(AND(Einträge!D313&gt;=29,Einträge!D313&lt;32),2,IF(AND(Einträge!D313&gt;=32,Einträge!D313&lt;=35),3,(IF(AND(Einträge!D313&lt;29,Einträge!D313&gt;0),1,IF(Einträge!D313="",0,4)))))</f>
        <v>0</v>
      </c>
      <c r="F313" s="351"/>
      <c r="G313" s="352"/>
      <c r="H313" s="351"/>
      <c r="I313" s="352"/>
      <c r="J313" s="345"/>
      <c r="K313" s="346"/>
      <c r="L313" s="346"/>
      <c r="M313" s="188"/>
      <c r="N313" s="31"/>
      <c r="O313" s="30"/>
      <c r="P313" s="30"/>
      <c r="Q313" s="31"/>
      <c r="R313" s="31"/>
      <c r="S313" s="228"/>
      <c r="T313" s="242"/>
      <c r="U313" s="235"/>
    </row>
    <row r="314" spans="1:21" ht="19.5" customHeight="1">
      <c r="A314" s="36"/>
      <c r="B314" s="353"/>
      <c r="C314" s="354"/>
      <c r="D314" s="137"/>
      <c r="E314" s="206">
        <f>IF(AND(Einträge!D314&gt;=29,Einträge!D314&lt;32),2,IF(AND(Einträge!D314&gt;=32,Einträge!D314&lt;=35),3,(IF(AND(Einträge!D314&lt;29,Einträge!D314&gt;0),1,IF(Einträge!D314="",0,4)))))</f>
        <v>0</v>
      </c>
      <c r="F314" s="349"/>
      <c r="G314" s="350"/>
      <c r="H314" s="349"/>
      <c r="I314" s="350"/>
      <c r="J314" s="347"/>
      <c r="K314" s="348"/>
      <c r="L314" s="348"/>
      <c r="M314" s="188"/>
      <c r="N314" s="35"/>
      <c r="O314" s="34"/>
      <c r="P314" s="34"/>
      <c r="Q314" s="35"/>
      <c r="R314" s="35"/>
      <c r="S314" s="227"/>
      <c r="T314" s="241"/>
      <c r="U314" s="234"/>
    </row>
    <row r="315" spans="1:21" ht="19.5" customHeight="1">
      <c r="A315" s="58"/>
      <c r="B315" s="355"/>
      <c r="C315" s="355"/>
      <c r="D315" s="191"/>
      <c r="E315" s="206">
        <f>IF(AND(Einträge!D315&gt;=29,Einträge!D315&lt;32),2,IF(AND(Einträge!D315&gt;=32,Einträge!D315&lt;=35),3,(IF(AND(Einträge!D315&lt;29,Einträge!D315&gt;0),1,IF(Einträge!D315="",0,4)))))</f>
        <v>0</v>
      </c>
      <c r="F315" s="351"/>
      <c r="G315" s="352"/>
      <c r="H315" s="351"/>
      <c r="I315" s="352"/>
      <c r="J315" s="345"/>
      <c r="K315" s="346"/>
      <c r="L315" s="346"/>
      <c r="M315" s="188"/>
      <c r="N315" s="31"/>
      <c r="O315" s="30"/>
      <c r="P315" s="30"/>
      <c r="Q315" s="31"/>
      <c r="R315" s="31"/>
      <c r="S315" s="228"/>
      <c r="T315" s="242"/>
      <c r="U315" s="235"/>
    </row>
    <row r="316" spans="1:21" ht="19.5" customHeight="1">
      <c r="A316" s="36"/>
      <c r="B316" s="353"/>
      <c r="C316" s="354"/>
      <c r="D316" s="137"/>
      <c r="E316" s="206">
        <f>IF(AND(Einträge!D316&gt;=29,Einträge!D316&lt;32),2,IF(AND(Einträge!D316&gt;=32,Einträge!D316&lt;=35),3,(IF(AND(Einträge!D316&lt;29,Einträge!D316&gt;0),1,IF(Einträge!D316="",0,4)))))</f>
        <v>0</v>
      </c>
      <c r="F316" s="349"/>
      <c r="G316" s="350"/>
      <c r="H316" s="349"/>
      <c r="I316" s="350"/>
      <c r="J316" s="347"/>
      <c r="K316" s="348"/>
      <c r="L316" s="348"/>
      <c r="M316" s="188"/>
      <c r="N316" s="35"/>
      <c r="O316" s="34"/>
      <c r="P316" s="34"/>
      <c r="Q316" s="35"/>
      <c r="R316" s="35"/>
      <c r="S316" s="227"/>
      <c r="T316" s="241"/>
      <c r="U316" s="234"/>
    </row>
    <row r="317" spans="1:21" ht="19.5" customHeight="1">
      <c r="A317" s="58"/>
      <c r="B317" s="355"/>
      <c r="C317" s="355"/>
      <c r="D317" s="191"/>
      <c r="E317" s="206">
        <f>IF(AND(Einträge!D317&gt;=29,Einträge!D317&lt;32),2,IF(AND(Einträge!D317&gt;=32,Einträge!D317&lt;=35),3,(IF(AND(Einträge!D317&lt;29,Einträge!D317&gt;0),1,IF(Einträge!D317="",0,4)))))</f>
        <v>0</v>
      </c>
      <c r="F317" s="351"/>
      <c r="G317" s="352"/>
      <c r="H317" s="351"/>
      <c r="I317" s="352"/>
      <c r="J317" s="345"/>
      <c r="K317" s="346"/>
      <c r="L317" s="346"/>
      <c r="M317" s="188"/>
      <c r="N317" s="31"/>
      <c r="O317" s="30"/>
      <c r="P317" s="30"/>
      <c r="Q317" s="31"/>
      <c r="R317" s="31"/>
      <c r="S317" s="228"/>
      <c r="T317" s="242"/>
      <c r="U317" s="235"/>
    </row>
    <row r="318" spans="1:21" ht="19.5" customHeight="1">
      <c r="A318" s="36"/>
      <c r="B318" s="353"/>
      <c r="C318" s="354"/>
      <c r="D318" s="137"/>
      <c r="E318" s="206">
        <f>IF(AND(Einträge!D318&gt;=29,Einträge!D318&lt;32),2,IF(AND(Einträge!D318&gt;=32,Einträge!D318&lt;=35),3,(IF(AND(Einträge!D318&lt;29,Einträge!D318&gt;0),1,IF(Einträge!D318="",0,4)))))</f>
        <v>0</v>
      </c>
      <c r="F318" s="349"/>
      <c r="G318" s="350"/>
      <c r="H318" s="349"/>
      <c r="I318" s="350"/>
      <c r="J318" s="347"/>
      <c r="K318" s="348"/>
      <c r="L318" s="348"/>
      <c r="M318" s="188"/>
      <c r="N318" s="35"/>
      <c r="O318" s="34"/>
      <c r="P318" s="34"/>
      <c r="Q318" s="35"/>
      <c r="R318" s="35"/>
      <c r="S318" s="227"/>
      <c r="T318" s="241"/>
      <c r="U318" s="234"/>
    </row>
    <row r="319" spans="1:21" ht="19.5" customHeight="1">
      <c r="A319" s="58"/>
      <c r="B319" s="355"/>
      <c r="C319" s="355"/>
      <c r="D319" s="191"/>
      <c r="E319" s="206">
        <f>IF(AND(Einträge!D319&gt;=29,Einträge!D319&lt;32),2,IF(AND(Einträge!D319&gt;=32,Einträge!D319&lt;=35),3,(IF(AND(Einträge!D319&lt;29,Einträge!D319&gt;0),1,IF(Einträge!D319="",0,4)))))</f>
        <v>0</v>
      </c>
      <c r="F319" s="351"/>
      <c r="G319" s="352"/>
      <c r="H319" s="351"/>
      <c r="I319" s="352"/>
      <c r="J319" s="345"/>
      <c r="K319" s="346"/>
      <c r="L319" s="346"/>
      <c r="M319" s="188"/>
      <c r="N319" s="31"/>
      <c r="O319" s="30"/>
      <c r="P319" s="30"/>
      <c r="Q319" s="31"/>
      <c r="R319" s="31"/>
      <c r="S319" s="228"/>
      <c r="T319" s="242"/>
      <c r="U319" s="235"/>
    </row>
    <row r="320" spans="1:21" ht="19.5" customHeight="1">
      <c r="A320" s="36"/>
      <c r="B320" s="353"/>
      <c r="C320" s="354"/>
      <c r="D320" s="137"/>
      <c r="E320" s="206">
        <f>IF(AND(Einträge!D320&gt;=29,Einträge!D320&lt;32),2,IF(AND(Einträge!D320&gt;=32,Einträge!D320&lt;=35),3,(IF(AND(Einträge!D320&lt;29,Einträge!D320&gt;0),1,IF(Einträge!D320="",0,4)))))</f>
        <v>0</v>
      </c>
      <c r="F320" s="349"/>
      <c r="G320" s="350"/>
      <c r="H320" s="349"/>
      <c r="I320" s="350"/>
      <c r="J320" s="347"/>
      <c r="K320" s="348"/>
      <c r="L320" s="348"/>
      <c r="M320" s="188"/>
      <c r="N320" s="35"/>
      <c r="O320" s="34"/>
      <c r="P320" s="34"/>
      <c r="Q320" s="35"/>
      <c r="R320" s="35"/>
      <c r="S320" s="227"/>
      <c r="T320" s="241"/>
      <c r="U320" s="234"/>
    </row>
    <row r="321" spans="1:21" ht="19.5" customHeight="1">
      <c r="A321" s="58"/>
      <c r="B321" s="355"/>
      <c r="C321" s="355"/>
      <c r="D321" s="191"/>
      <c r="E321" s="206">
        <f>IF(AND(Einträge!D321&gt;=29,Einträge!D321&lt;32),2,IF(AND(Einträge!D321&gt;=32,Einträge!D321&lt;=35),3,(IF(AND(Einträge!D321&lt;29,Einträge!D321&gt;0),1,IF(Einträge!D321="",0,4)))))</f>
        <v>0</v>
      </c>
      <c r="F321" s="351"/>
      <c r="G321" s="352"/>
      <c r="H321" s="351"/>
      <c r="I321" s="352"/>
      <c r="J321" s="345"/>
      <c r="K321" s="346"/>
      <c r="L321" s="346"/>
      <c r="M321" s="188"/>
      <c r="N321" s="31"/>
      <c r="O321" s="30"/>
      <c r="P321" s="30"/>
      <c r="Q321" s="31"/>
      <c r="R321" s="31"/>
      <c r="S321" s="228"/>
      <c r="T321" s="242"/>
      <c r="U321" s="235"/>
    </row>
    <row r="322" spans="1:21" ht="19.5" customHeight="1">
      <c r="A322" s="36"/>
      <c r="B322" s="353"/>
      <c r="C322" s="354"/>
      <c r="D322" s="137"/>
      <c r="E322" s="206">
        <f>IF(AND(Einträge!D322&gt;=29,Einträge!D322&lt;32),2,IF(AND(Einträge!D322&gt;=32,Einträge!D322&lt;=35),3,(IF(AND(Einträge!D322&lt;29,Einträge!D322&gt;0),1,IF(Einträge!D322="",0,4)))))</f>
        <v>0</v>
      </c>
      <c r="F322" s="349"/>
      <c r="G322" s="350"/>
      <c r="H322" s="349"/>
      <c r="I322" s="350"/>
      <c r="J322" s="347"/>
      <c r="K322" s="348"/>
      <c r="L322" s="348"/>
      <c r="M322" s="188"/>
      <c r="N322" s="35"/>
      <c r="O322" s="34"/>
      <c r="P322" s="34"/>
      <c r="Q322" s="35"/>
      <c r="R322" s="35"/>
      <c r="S322" s="227"/>
      <c r="T322" s="241"/>
      <c r="U322" s="234"/>
    </row>
    <row r="323" spans="1:21" ht="19.5" customHeight="1">
      <c r="A323" s="58"/>
      <c r="B323" s="355"/>
      <c r="C323" s="355"/>
      <c r="D323" s="191"/>
      <c r="E323" s="206">
        <f>IF(AND(Einträge!D323&gt;=29,Einträge!D323&lt;32),2,IF(AND(Einträge!D323&gt;=32,Einträge!D323&lt;=35),3,(IF(AND(Einträge!D323&lt;29,Einträge!D323&gt;0),1,IF(Einträge!D323="",0,4)))))</f>
        <v>0</v>
      </c>
      <c r="F323" s="351"/>
      <c r="G323" s="352"/>
      <c r="H323" s="351"/>
      <c r="I323" s="352"/>
      <c r="J323" s="345"/>
      <c r="K323" s="346"/>
      <c r="L323" s="346"/>
      <c r="M323" s="188"/>
      <c r="N323" s="31"/>
      <c r="O323" s="30"/>
      <c r="P323" s="30"/>
      <c r="Q323" s="31"/>
      <c r="R323" s="31"/>
      <c r="S323" s="228"/>
      <c r="T323" s="242"/>
      <c r="U323" s="235"/>
    </row>
    <row r="324" spans="1:21" ht="19.5" customHeight="1">
      <c r="A324" s="36"/>
      <c r="B324" s="353"/>
      <c r="C324" s="354"/>
      <c r="D324" s="137"/>
      <c r="E324" s="206">
        <f>IF(AND(Einträge!D324&gt;=29,Einträge!D324&lt;32),2,IF(AND(Einträge!D324&gt;=32,Einträge!D324&lt;=35),3,(IF(AND(Einträge!D324&lt;29,Einträge!D324&gt;0),1,IF(Einträge!D324="",0,4)))))</f>
        <v>0</v>
      </c>
      <c r="F324" s="349"/>
      <c r="G324" s="350"/>
      <c r="H324" s="349"/>
      <c r="I324" s="350"/>
      <c r="J324" s="347"/>
      <c r="K324" s="348"/>
      <c r="L324" s="348"/>
      <c r="M324" s="188"/>
      <c r="N324" s="53"/>
      <c r="O324" s="54"/>
      <c r="P324" s="54"/>
      <c r="Q324" s="53"/>
      <c r="R324" s="53"/>
      <c r="S324" s="230"/>
      <c r="T324" s="244"/>
      <c r="U324" s="237"/>
    </row>
    <row r="325" spans="1:21" ht="19.5" customHeight="1">
      <c r="A325" s="58"/>
      <c r="B325" s="355"/>
      <c r="C325" s="355"/>
      <c r="D325" s="191"/>
      <c r="E325" s="206">
        <f>IF(AND(Einträge!D325&gt;=29,Einträge!D325&lt;32),2,IF(AND(Einträge!D325&gt;=32,Einträge!D325&lt;=35),3,(IF(AND(Einträge!D325&lt;29,Einträge!D325&gt;0),1,IF(Einträge!D325="",0,4)))))</f>
        <v>0</v>
      </c>
      <c r="F325" s="351"/>
      <c r="G325" s="352"/>
      <c r="H325" s="351"/>
      <c r="I325" s="352"/>
      <c r="J325" s="345"/>
      <c r="K325" s="346"/>
      <c r="L325" s="346"/>
      <c r="M325" s="188"/>
      <c r="N325" s="31"/>
      <c r="O325" s="30"/>
      <c r="P325" s="30"/>
      <c r="Q325" s="31"/>
      <c r="R325" s="31"/>
      <c r="S325" s="228"/>
      <c r="T325" s="242"/>
      <c r="U325" s="235"/>
    </row>
    <row r="326" spans="1:21" ht="19.5" customHeight="1">
      <c r="A326" s="36"/>
      <c r="B326" s="353"/>
      <c r="C326" s="354"/>
      <c r="D326" s="137"/>
      <c r="E326" s="206">
        <f>IF(AND(Einträge!D326&gt;=29,Einträge!D326&lt;32),2,IF(AND(Einträge!D326&gt;=32,Einträge!D326&lt;=35),3,(IF(AND(Einträge!D326&lt;29,Einträge!D326&gt;0),1,IF(Einträge!D326="",0,4)))))</f>
        <v>0</v>
      </c>
      <c r="F326" s="349"/>
      <c r="G326" s="350"/>
      <c r="H326" s="349"/>
      <c r="I326" s="350"/>
      <c r="J326" s="347"/>
      <c r="K326" s="348"/>
      <c r="L326" s="348"/>
      <c r="M326" s="188"/>
      <c r="N326" s="33"/>
      <c r="O326" s="32"/>
      <c r="P326" s="32"/>
      <c r="Q326" s="33"/>
      <c r="R326" s="33"/>
      <c r="S326" s="229"/>
      <c r="T326" s="243"/>
      <c r="U326" s="236"/>
    </row>
    <row r="327" spans="1:21" ht="19.5" customHeight="1">
      <c r="A327" s="58"/>
      <c r="B327" s="355"/>
      <c r="C327" s="355"/>
      <c r="D327" s="191"/>
      <c r="E327" s="206">
        <f>IF(AND(Einträge!D327&gt;=29,Einträge!D327&lt;32),2,IF(AND(Einträge!D327&gt;=32,Einträge!D327&lt;=35),3,(IF(AND(Einträge!D327&lt;29,Einträge!D327&gt;0),1,IF(Einträge!D327="",0,4)))))</f>
        <v>0</v>
      </c>
      <c r="F327" s="351"/>
      <c r="G327" s="352"/>
      <c r="H327" s="351"/>
      <c r="I327" s="352"/>
      <c r="J327" s="345"/>
      <c r="K327" s="346"/>
      <c r="L327" s="346"/>
      <c r="M327" s="188"/>
      <c r="N327" s="31"/>
      <c r="O327" s="30"/>
      <c r="P327" s="30"/>
      <c r="Q327" s="31"/>
      <c r="R327" s="31"/>
      <c r="S327" s="228"/>
      <c r="T327" s="242"/>
      <c r="U327" s="235"/>
    </row>
    <row r="328" spans="1:21" ht="19.5" customHeight="1">
      <c r="A328" s="36"/>
      <c r="B328" s="353"/>
      <c r="C328" s="354"/>
      <c r="D328" s="137"/>
      <c r="E328" s="206">
        <f>IF(AND(Einträge!D328&gt;=29,Einträge!D328&lt;32),2,IF(AND(Einträge!D328&gt;=32,Einträge!D328&lt;=35),3,(IF(AND(Einträge!D328&lt;29,Einträge!D328&gt;0),1,IF(Einträge!D328="",0,4)))))</f>
        <v>0</v>
      </c>
      <c r="F328" s="349"/>
      <c r="G328" s="350"/>
      <c r="H328" s="349"/>
      <c r="I328" s="350"/>
      <c r="J328" s="347"/>
      <c r="K328" s="348"/>
      <c r="L328" s="348"/>
      <c r="M328" s="188"/>
      <c r="N328" s="35"/>
      <c r="O328" s="34"/>
      <c r="P328" s="34"/>
      <c r="Q328" s="35"/>
      <c r="R328" s="35"/>
      <c r="S328" s="227"/>
      <c r="T328" s="241"/>
      <c r="U328" s="234"/>
    </row>
    <row r="329" spans="1:21" ht="19.5" customHeight="1">
      <c r="A329" s="58"/>
      <c r="B329" s="355"/>
      <c r="C329" s="355"/>
      <c r="D329" s="191"/>
      <c r="E329" s="206">
        <f>IF(AND(Einträge!D329&gt;=29,Einträge!D329&lt;32),2,IF(AND(Einträge!D329&gt;=32,Einträge!D329&lt;=35),3,(IF(AND(Einträge!D329&lt;29,Einträge!D329&gt;0),1,IF(Einträge!D329="",0,4)))))</f>
        <v>0</v>
      </c>
      <c r="F329" s="351"/>
      <c r="G329" s="352"/>
      <c r="H329" s="351"/>
      <c r="I329" s="352"/>
      <c r="J329" s="345"/>
      <c r="K329" s="346"/>
      <c r="L329" s="346"/>
      <c r="M329" s="188"/>
      <c r="N329" s="31"/>
      <c r="O329" s="30"/>
      <c r="P329" s="30"/>
      <c r="Q329" s="31"/>
      <c r="R329" s="31"/>
      <c r="S329" s="228"/>
      <c r="T329" s="242"/>
      <c r="U329" s="235"/>
    </row>
    <row r="330" spans="1:21" ht="19.5" customHeight="1">
      <c r="A330" s="36"/>
      <c r="B330" s="353"/>
      <c r="C330" s="354"/>
      <c r="D330" s="137"/>
      <c r="E330" s="206">
        <f>IF(AND(Einträge!D330&gt;=29,Einträge!D330&lt;32),2,IF(AND(Einträge!D330&gt;=32,Einträge!D330&lt;=35),3,(IF(AND(Einträge!D330&lt;29,Einträge!D330&gt;0),1,IF(Einträge!D330="",0,4)))))</f>
        <v>0</v>
      </c>
      <c r="F330" s="349"/>
      <c r="G330" s="350"/>
      <c r="H330" s="349"/>
      <c r="I330" s="350"/>
      <c r="J330" s="347"/>
      <c r="K330" s="348"/>
      <c r="L330" s="348"/>
      <c r="M330" s="188"/>
      <c r="N330" s="35"/>
      <c r="O330" s="34"/>
      <c r="P330" s="34"/>
      <c r="Q330" s="35"/>
      <c r="R330" s="35"/>
      <c r="S330" s="227"/>
      <c r="T330" s="241"/>
      <c r="U330" s="234"/>
    </row>
    <row r="331" spans="1:21" ht="19.5" customHeight="1">
      <c r="A331" s="58"/>
      <c r="B331" s="355"/>
      <c r="C331" s="355"/>
      <c r="D331" s="191"/>
      <c r="E331" s="206">
        <f>IF(AND(Einträge!D331&gt;=29,Einträge!D331&lt;32),2,IF(AND(Einträge!D331&gt;=32,Einträge!D331&lt;=35),3,(IF(AND(Einträge!D331&lt;29,Einträge!D331&gt;0),1,IF(Einträge!D331="",0,4)))))</f>
        <v>0</v>
      </c>
      <c r="F331" s="351"/>
      <c r="G331" s="352"/>
      <c r="H331" s="351"/>
      <c r="I331" s="352"/>
      <c r="J331" s="345"/>
      <c r="K331" s="346"/>
      <c r="L331" s="346"/>
      <c r="M331" s="188"/>
      <c r="N331" s="31"/>
      <c r="O331" s="30"/>
      <c r="P331" s="30"/>
      <c r="Q331" s="31"/>
      <c r="R331" s="31"/>
      <c r="S331" s="228"/>
      <c r="T331" s="242"/>
      <c r="U331" s="235"/>
    </row>
    <row r="332" spans="1:21" ht="19.5" customHeight="1">
      <c r="A332" s="36"/>
      <c r="B332" s="353"/>
      <c r="C332" s="354"/>
      <c r="D332" s="137"/>
      <c r="E332" s="206">
        <f>IF(AND(Einträge!D332&gt;=29,Einträge!D332&lt;32),2,IF(AND(Einträge!D332&gt;=32,Einträge!D332&lt;=35),3,(IF(AND(Einträge!D332&lt;29,Einträge!D332&gt;0),1,IF(Einträge!D332="",0,4)))))</f>
        <v>0</v>
      </c>
      <c r="F332" s="349"/>
      <c r="G332" s="350"/>
      <c r="H332" s="349"/>
      <c r="I332" s="350"/>
      <c r="J332" s="347"/>
      <c r="K332" s="348"/>
      <c r="L332" s="348"/>
      <c r="M332" s="188"/>
      <c r="N332" s="35"/>
      <c r="O332" s="34"/>
      <c r="P332" s="34"/>
      <c r="Q332" s="35"/>
      <c r="R332" s="35"/>
      <c r="S332" s="227"/>
      <c r="T332" s="241"/>
      <c r="U332" s="234"/>
    </row>
    <row r="333" spans="1:21" ht="19.5" customHeight="1">
      <c r="A333" s="58"/>
      <c r="B333" s="355"/>
      <c r="C333" s="355"/>
      <c r="D333" s="191"/>
      <c r="E333" s="206">
        <f>IF(AND(Einträge!D333&gt;=29,Einträge!D333&lt;32),2,IF(AND(Einträge!D333&gt;=32,Einträge!D333&lt;=35),3,(IF(AND(Einträge!D333&lt;29,Einträge!D333&gt;0),1,IF(Einträge!D333="",0,4)))))</f>
        <v>0</v>
      </c>
      <c r="F333" s="351"/>
      <c r="G333" s="352"/>
      <c r="H333" s="351"/>
      <c r="I333" s="352"/>
      <c r="J333" s="345"/>
      <c r="K333" s="346"/>
      <c r="L333" s="346"/>
      <c r="M333" s="188"/>
      <c r="N333" s="31"/>
      <c r="O333" s="30"/>
      <c r="P333" s="30"/>
      <c r="Q333" s="31"/>
      <c r="R333" s="31"/>
      <c r="S333" s="228"/>
      <c r="T333" s="242"/>
      <c r="U333" s="235"/>
    </row>
    <row r="334" spans="1:21" ht="19.5" customHeight="1">
      <c r="A334" s="36"/>
      <c r="B334" s="353"/>
      <c r="C334" s="354"/>
      <c r="D334" s="137"/>
      <c r="E334" s="206">
        <f>IF(AND(Einträge!D334&gt;=29,Einträge!D334&lt;32),2,IF(AND(Einträge!D334&gt;=32,Einträge!D334&lt;=35),3,(IF(AND(Einträge!D334&lt;29,Einträge!D334&gt;0),1,IF(Einträge!D334="",0,4)))))</f>
        <v>0</v>
      </c>
      <c r="F334" s="349"/>
      <c r="G334" s="350"/>
      <c r="H334" s="349"/>
      <c r="I334" s="350"/>
      <c r="J334" s="347"/>
      <c r="K334" s="348"/>
      <c r="L334" s="348"/>
      <c r="M334" s="188"/>
      <c r="N334" s="35"/>
      <c r="O334" s="34"/>
      <c r="P334" s="34"/>
      <c r="Q334" s="35"/>
      <c r="R334" s="35"/>
      <c r="S334" s="227"/>
      <c r="T334" s="241"/>
      <c r="U334" s="234"/>
    </row>
    <row r="335" spans="1:21" ht="19.5" customHeight="1">
      <c r="A335" s="58"/>
      <c r="B335" s="355"/>
      <c r="C335" s="355"/>
      <c r="D335" s="191"/>
      <c r="E335" s="206">
        <f>IF(AND(Einträge!D335&gt;=29,Einträge!D335&lt;32),2,IF(AND(Einträge!D335&gt;=32,Einträge!D335&lt;=35),3,(IF(AND(Einträge!D335&lt;29,Einträge!D335&gt;0),1,IF(Einträge!D335="",0,4)))))</f>
        <v>0</v>
      </c>
      <c r="F335" s="351"/>
      <c r="G335" s="352"/>
      <c r="H335" s="351"/>
      <c r="I335" s="352"/>
      <c r="J335" s="345"/>
      <c r="K335" s="346"/>
      <c r="L335" s="346"/>
      <c r="M335" s="188"/>
      <c r="N335" s="31"/>
      <c r="O335" s="30"/>
      <c r="P335" s="30"/>
      <c r="Q335" s="31"/>
      <c r="R335" s="31"/>
      <c r="S335" s="228"/>
      <c r="T335" s="242"/>
      <c r="U335" s="235"/>
    </row>
    <row r="336" spans="1:21" ht="19.5" customHeight="1">
      <c r="A336" s="36"/>
      <c r="B336" s="353"/>
      <c r="C336" s="354"/>
      <c r="D336" s="137"/>
      <c r="E336" s="206">
        <f>IF(AND(Einträge!D336&gt;=29,Einträge!D336&lt;32),2,IF(AND(Einträge!D336&gt;=32,Einträge!D336&lt;=35),3,(IF(AND(Einträge!D336&lt;29,Einträge!D336&gt;0),1,IF(Einträge!D336="",0,4)))))</f>
        <v>0</v>
      </c>
      <c r="F336" s="349"/>
      <c r="G336" s="350"/>
      <c r="H336" s="349"/>
      <c r="I336" s="350"/>
      <c r="J336" s="347"/>
      <c r="K336" s="348"/>
      <c r="L336" s="348"/>
      <c r="M336" s="188"/>
      <c r="N336" s="35"/>
      <c r="O336" s="34"/>
      <c r="P336" s="34"/>
      <c r="Q336" s="35"/>
      <c r="R336" s="35"/>
      <c r="S336" s="227"/>
      <c r="T336" s="241"/>
      <c r="U336" s="234"/>
    </row>
    <row r="337" spans="1:21" ht="19.5" customHeight="1">
      <c r="A337" s="58"/>
      <c r="B337" s="355"/>
      <c r="C337" s="355"/>
      <c r="D337" s="191"/>
      <c r="E337" s="206">
        <f>IF(AND(Einträge!D337&gt;=29,Einträge!D337&lt;32),2,IF(AND(Einträge!D337&gt;=32,Einträge!D337&lt;=35),3,(IF(AND(Einträge!D337&lt;29,Einträge!D337&gt;0),1,IF(Einträge!D337="",0,4)))))</f>
        <v>0</v>
      </c>
      <c r="F337" s="351"/>
      <c r="G337" s="352"/>
      <c r="H337" s="351"/>
      <c r="I337" s="352"/>
      <c r="J337" s="345"/>
      <c r="K337" s="346"/>
      <c r="L337" s="346"/>
      <c r="M337" s="188"/>
      <c r="N337" s="31"/>
      <c r="O337" s="30"/>
      <c r="P337" s="30"/>
      <c r="Q337" s="31"/>
      <c r="R337" s="31"/>
      <c r="S337" s="228"/>
      <c r="T337" s="242"/>
      <c r="U337" s="235"/>
    </row>
    <row r="338" spans="1:21" ht="19.5" customHeight="1">
      <c r="A338" s="36"/>
      <c r="B338" s="353"/>
      <c r="C338" s="354"/>
      <c r="D338" s="137"/>
      <c r="E338" s="206">
        <f>IF(AND(Einträge!D338&gt;=29,Einträge!D338&lt;32),2,IF(AND(Einträge!D338&gt;=32,Einträge!D338&lt;=35),3,(IF(AND(Einträge!D338&lt;29,Einträge!D338&gt;0),1,IF(Einträge!D338="",0,4)))))</f>
        <v>0</v>
      </c>
      <c r="F338" s="349"/>
      <c r="G338" s="350"/>
      <c r="H338" s="349"/>
      <c r="I338" s="350"/>
      <c r="J338" s="347"/>
      <c r="K338" s="348"/>
      <c r="L338" s="348"/>
      <c r="M338" s="188"/>
      <c r="N338" s="35"/>
      <c r="O338" s="34"/>
      <c r="P338" s="34"/>
      <c r="Q338" s="35"/>
      <c r="R338" s="35"/>
      <c r="S338" s="227"/>
      <c r="T338" s="241"/>
      <c r="U338" s="234"/>
    </row>
    <row r="339" spans="1:21" ht="19.5" customHeight="1">
      <c r="A339" s="58"/>
      <c r="B339" s="355"/>
      <c r="C339" s="355"/>
      <c r="D339" s="191"/>
      <c r="E339" s="206">
        <f>IF(AND(Einträge!D339&gt;=29,Einträge!D339&lt;32),2,IF(AND(Einträge!D339&gt;=32,Einträge!D339&lt;=35),3,(IF(AND(Einträge!D339&lt;29,Einträge!D339&gt;0),1,IF(Einträge!D339="",0,4)))))</f>
        <v>0</v>
      </c>
      <c r="F339" s="351"/>
      <c r="G339" s="352"/>
      <c r="H339" s="351"/>
      <c r="I339" s="352"/>
      <c r="J339" s="345"/>
      <c r="K339" s="346"/>
      <c r="L339" s="346"/>
      <c r="M339" s="188"/>
      <c r="N339" s="31"/>
      <c r="O339" s="30"/>
      <c r="P339" s="30"/>
      <c r="Q339" s="31"/>
      <c r="R339" s="31"/>
      <c r="S339" s="228"/>
      <c r="T339" s="242"/>
      <c r="U339" s="235"/>
    </row>
    <row r="340" spans="1:21" ht="19.5" customHeight="1">
      <c r="A340" s="36"/>
      <c r="B340" s="353"/>
      <c r="C340" s="354"/>
      <c r="D340" s="137"/>
      <c r="E340" s="206">
        <f>IF(AND(Einträge!D340&gt;=29,Einträge!D340&lt;32),2,IF(AND(Einträge!D340&gt;=32,Einträge!D340&lt;=35),3,(IF(AND(Einträge!D340&lt;29,Einträge!D340&gt;0),1,IF(Einträge!D340="",0,4)))))</f>
        <v>0</v>
      </c>
      <c r="F340" s="349"/>
      <c r="G340" s="350"/>
      <c r="H340" s="349"/>
      <c r="I340" s="350"/>
      <c r="J340" s="347"/>
      <c r="K340" s="348"/>
      <c r="L340" s="348"/>
      <c r="M340" s="188"/>
      <c r="N340" s="35"/>
      <c r="O340" s="34"/>
      <c r="P340" s="34"/>
      <c r="Q340" s="35"/>
      <c r="R340" s="35"/>
      <c r="S340" s="227"/>
      <c r="T340" s="241"/>
      <c r="U340" s="234"/>
    </row>
    <row r="341" spans="1:21" ht="19.5" customHeight="1">
      <c r="A341" s="58"/>
      <c r="B341" s="355"/>
      <c r="C341" s="355"/>
      <c r="D341" s="191"/>
      <c r="E341" s="206">
        <f>IF(AND(Einträge!D341&gt;=29,Einträge!D341&lt;32),2,IF(AND(Einträge!D341&gt;=32,Einträge!D341&lt;=35),3,(IF(AND(Einträge!D341&lt;29,Einträge!D341&gt;0),1,IF(Einträge!D341="",0,4)))))</f>
        <v>0</v>
      </c>
      <c r="F341" s="351"/>
      <c r="G341" s="352"/>
      <c r="H341" s="351"/>
      <c r="I341" s="352"/>
      <c r="J341" s="345"/>
      <c r="K341" s="346"/>
      <c r="L341" s="346"/>
      <c r="M341" s="188"/>
      <c r="N341" s="31"/>
      <c r="O341" s="30"/>
      <c r="P341" s="30"/>
      <c r="Q341" s="31"/>
      <c r="R341" s="31"/>
      <c r="S341" s="228"/>
      <c r="T341" s="242"/>
      <c r="U341" s="235"/>
    </row>
    <row r="342" spans="1:21" ht="19.5" customHeight="1">
      <c r="A342" s="36"/>
      <c r="B342" s="353"/>
      <c r="C342" s="354"/>
      <c r="D342" s="137"/>
      <c r="E342" s="206">
        <f>IF(AND(Einträge!D342&gt;=29,Einträge!D342&lt;32),2,IF(AND(Einträge!D342&gt;=32,Einträge!D342&lt;=35),3,(IF(AND(Einträge!D342&lt;29,Einträge!D342&gt;0),1,IF(Einträge!D342="",0,4)))))</f>
        <v>0</v>
      </c>
      <c r="F342" s="349"/>
      <c r="G342" s="350"/>
      <c r="H342" s="349"/>
      <c r="I342" s="350"/>
      <c r="J342" s="347"/>
      <c r="K342" s="348"/>
      <c r="L342" s="348"/>
      <c r="M342" s="188"/>
      <c r="N342" s="35"/>
      <c r="O342" s="34"/>
      <c r="P342" s="34"/>
      <c r="Q342" s="35"/>
      <c r="R342" s="35"/>
      <c r="S342" s="227"/>
      <c r="T342" s="241"/>
      <c r="U342" s="234"/>
    </row>
    <row r="343" spans="1:21" ht="19.5" customHeight="1">
      <c r="A343" s="58"/>
      <c r="B343" s="355"/>
      <c r="C343" s="355"/>
      <c r="D343" s="191"/>
      <c r="E343" s="206">
        <f>IF(AND(Einträge!D343&gt;=29,Einträge!D343&lt;32),2,IF(AND(Einträge!D343&gt;=32,Einträge!D343&lt;=35),3,(IF(AND(Einträge!D343&lt;29,Einträge!D343&gt;0),1,IF(Einträge!D343="",0,4)))))</f>
        <v>0</v>
      </c>
      <c r="F343" s="351"/>
      <c r="G343" s="352"/>
      <c r="H343" s="351"/>
      <c r="I343" s="352"/>
      <c r="J343" s="345"/>
      <c r="K343" s="346"/>
      <c r="L343" s="346"/>
      <c r="M343" s="188"/>
      <c r="N343" s="31"/>
      <c r="O343" s="30"/>
      <c r="P343" s="30"/>
      <c r="Q343" s="31"/>
      <c r="R343" s="31"/>
      <c r="S343" s="228"/>
      <c r="T343" s="242"/>
      <c r="U343" s="235"/>
    </row>
    <row r="344" spans="1:21" ht="19.5" customHeight="1">
      <c r="A344" s="36"/>
      <c r="B344" s="353"/>
      <c r="C344" s="354"/>
      <c r="D344" s="137"/>
      <c r="E344" s="206">
        <f>IF(AND(Einträge!D344&gt;=29,Einträge!D344&lt;32),2,IF(AND(Einträge!D344&gt;=32,Einträge!D344&lt;=35),3,(IF(AND(Einträge!D344&lt;29,Einträge!D344&gt;0),1,IF(Einträge!D344="",0,4)))))</f>
        <v>0</v>
      </c>
      <c r="F344" s="349"/>
      <c r="G344" s="350"/>
      <c r="H344" s="349"/>
      <c r="I344" s="350"/>
      <c r="J344" s="347"/>
      <c r="K344" s="348"/>
      <c r="L344" s="348"/>
      <c r="M344" s="188"/>
      <c r="N344" s="53"/>
      <c r="O344" s="54"/>
      <c r="P344" s="54"/>
      <c r="Q344" s="53"/>
      <c r="R344" s="53"/>
      <c r="S344" s="230"/>
      <c r="T344" s="244"/>
      <c r="U344" s="237"/>
    </row>
    <row r="345" spans="1:21" ht="19.5" customHeight="1">
      <c r="A345" s="58"/>
      <c r="B345" s="355"/>
      <c r="C345" s="355"/>
      <c r="D345" s="191"/>
      <c r="E345" s="206">
        <f>IF(AND(Einträge!D345&gt;=29,Einträge!D345&lt;32),2,IF(AND(Einträge!D345&gt;=32,Einträge!D345&lt;=35),3,(IF(AND(Einträge!D345&lt;29,Einträge!D345&gt;0),1,IF(Einträge!D345="",0,4)))))</f>
        <v>0</v>
      </c>
      <c r="F345" s="351"/>
      <c r="G345" s="352"/>
      <c r="H345" s="351"/>
      <c r="I345" s="352"/>
      <c r="J345" s="345"/>
      <c r="K345" s="346"/>
      <c r="L345" s="346"/>
      <c r="M345" s="188"/>
      <c r="N345" s="31"/>
      <c r="O345" s="30"/>
      <c r="P345" s="30"/>
      <c r="Q345" s="31"/>
      <c r="R345" s="31"/>
      <c r="S345" s="228"/>
      <c r="T345" s="242"/>
      <c r="U345" s="235"/>
    </row>
    <row r="346" spans="1:21" ht="19.5" customHeight="1">
      <c r="A346" s="36"/>
      <c r="B346" s="353"/>
      <c r="C346" s="354"/>
      <c r="D346" s="137"/>
      <c r="E346" s="206">
        <f>IF(AND(Einträge!D346&gt;=29,Einträge!D346&lt;32),2,IF(AND(Einträge!D346&gt;=32,Einträge!D346&lt;=35),3,(IF(AND(Einträge!D346&lt;29,Einträge!D346&gt;0),1,IF(Einträge!D346="",0,4)))))</f>
        <v>0</v>
      </c>
      <c r="F346" s="349"/>
      <c r="G346" s="350"/>
      <c r="H346" s="349"/>
      <c r="I346" s="350"/>
      <c r="J346" s="347"/>
      <c r="K346" s="348"/>
      <c r="L346" s="348"/>
      <c r="M346" s="188"/>
      <c r="N346" s="33"/>
      <c r="O346" s="32"/>
      <c r="P346" s="32"/>
      <c r="Q346" s="33"/>
      <c r="R346" s="33"/>
      <c r="S346" s="229"/>
      <c r="T346" s="243"/>
      <c r="U346" s="236"/>
    </row>
    <row r="347" spans="1:21" ht="19.5" customHeight="1">
      <c r="A347" s="58"/>
      <c r="B347" s="355"/>
      <c r="C347" s="355"/>
      <c r="D347" s="191"/>
      <c r="E347" s="206">
        <f>IF(AND(Einträge!D347&gt;=29,Einträge!D347&lt;32),2,IF(AND(Einträge!D347&gt;=32,Einträge!D347&lt;=35),3,(IF(AND(Einträge!D347&lt;29,Einträge!D347&gt;0),1,IF(Einträge!D347="",0,4)))))</f>
        <v>0</v>
      </c>
      <c r="F347" s="351"/>
      <c r="G347" s="352"/>
      <c r="H347" s="351"/>
      <c r="I347" s="352"/>
      <c r="J347" s="345"/>
      <c r="K347" s="346"/>
      <c r="L347" s="346"/>
      <c r="M347" s="188"/>
      <c r="N347" s="31"/>
      <c r="O347" s="30"/>
      <c r="P347" s="30"/>
      <c r="Q347" s="31"/>
      <c r="R347" s="31"/>
      <c r="S347" s="228"/>
      <c r="T347" s="242"/>
      <c r="U347" s="235"/>
    </row>
    <row r="348" spans="1:21" ht="19.5" customHeight="1">
      <c r="A348" s="36"/>
      <c r="B348" s="353"/>
      <c r="C348" s="354"/>
      <c r="D348" s="137"/>
      <c r="E348" s="206">
        <f>IF(AND(Einträge!D348&gt;=29,Einträge!D348&lt;32),2,IF(AND(Einträge!D348&gt;=32,Einträge!D348&lt;=35),3,(IF(AND(Einträge!D348&lt;29,Einträge!D348&gt;0),1,IF(Einträge!D348="",0,4)))))</f>
        <v>0</v>
      </c>
      <c r="F348" s="349"/>
      <c r="G348" s="350"/>
      <c r="H348" s="349"/>
      <c r="I348" s="350"/>
      <c r="J348" s="347"/>
      <c r="K348" s="348"/>
      <c r="L348" s="348"/>
      <c r="M348" s="188"/>
      <c r="N348" s="35"/>
      <c r="O348" s="34"/>
      <c r="P348" s="34"/>
      <c r="Q348" s="35"/>
      <c r="R348" s="35"/>
      <c r="S348" s="227"/>
      <c r="T348" s="241"/>
      <c r="U348" s="234"/>
    </row>
    <row r="349" spans="1:21" ht="19.5" customHeight="1">
      <c r="A349" s="58"/>
      <c r="B349" s="355"/>
      <c r="C349" s="355"/>
      <c r="D349" s="191"/>
      <c r="E349" s="206">
        <f>IF(AND(Einträge!D349&gt;=29,Einträge!D349&lt;32),2,IF(AND(Einträge!D349&gt;=32,Einträge!D349&lt;=35),3,(IF(AND(Einträge!D349&lt;29,Einträge!D349&gt;0),1,IF(Einträge!D349="",0,4)))))</f>
        <v>0</v>
      </c>
      <c r="F349" s="351"/>
      <c r="G349" s="352"/>
      <c r="H349" s="351"/>
      <c r="I349" s="352"/>
      <c r="J349" s="345"/>
      <c r="K349" s="346"/>
      <c r="L349" s="346"/>
      <c r="M349" s="188"/>
      <c r="N349" s="31"/>
      <c r="O349" s="30"/>
      <c r="P349" s="30"/>
      <c r="Q349" s="31"/>
      <c r="R349" s="31"/>
      <c r="S349" s="228"/>
      <c r="T349" s="242"/>
      <c r="U349" s="235"/>
    </row>
    <row r="350" spans="1:21" ht="19.5" customHeight="1">
      <c r="A350" s="36"/>
      <c r="B350" s="353"/>
      <c r="C350" s="354"/>
      <c r="D350" s="137"/>
      <c r="E350" s="206">
        <f>IF(AND(Einträge!D350&gt;=29,Einträge!D350&lt;32),2,IF(AND(Einträge!D350&gt;=32,Einträge!D350&lt;=35),3,(IF(AND(Einträge!D350&lt;29,Einträge!D350&gt;0),1,IF(Einträge!D350="",0,4)))))</f>
        <v>0</v>
      </c>
      <c r="F350" s="349"/>
      <c r="G350" s="350"/>
      <c r="H350" s="349"/>
      <c r="I350" s="350"/>
      <c r="J350" s="347"/>
      <c r="K350" s="348"/>
      <c r="L350" s="348"/>
      <c r="M350" s="188"/>
      <c r="N350" s="35"/>
      <c r="O350" s="34"/>
      <c r="P350" s="34"/>
      <c r="Q350" s="35"/>
      <c r="R350" s="35"/>
      <c r="S350" s="227"/>
      <c r="T350" s="241"/>
      <c r="U350" s="234"/>
    </row>
    <row r="351" spans="1:21" ht="19.5" customHeight="1">
      <c r="A351" s="58"/>
      <c r="B351" s="355"/>
      <c r="C351" s="355"/>
      <c r="D351" s="191"/>
      <c r="E351" s="206">
        <f>IF(AND(Einträge!D351&gt;=29,Einträge!D351&lt;32),2,IF(AND(Einträge!D351&gt;=32,Einträge!D351&lt;=35),3,(IF(AND(Einträge!D351&lt;29,Einträge!D351&gt;0),1,IF(Einträge!D351="",0,4)))))</f>
        <v>0</v>
      </c>
      <c r="F351" s="351"/>
      <c r="G351" s="352"/>
      <c r="H351" s="351"/>
      <c r="I351" s="352"/>
      <c r="J351" s="345"/>
      <c r="K351" s="346"/>
      <c r="L351" s="346"/>
      <c r="M351" s="188"/>
      <c r="N351" s="31"/>
      <c r="O351" s="30"/>
      <c r="P351" s="30"/>
      <c r="Q351" s="31"/>
      <c r="R351" s="31"/>
      <c r="S351" s="228"/>
      <c r="T351" s="242"/>
      <c r="U351" s="235"/>
    </row>
    <row r="352" spans="1:21" ht="19.5" customHeight="1">
      <c r="A352" s="36"/>
      <c r="B352" s="353"/>
      <c r="C352" s="354"/>
      <c r="D352" s="137"/>
      <c r="E352" s="206">
        <f>IF(AND(Einträge!D352&gt;=29,Einträge!D352&lt;32),2,IF(AND(Einträge!D352&gt;=32,Einträge!D352&lt;=35),3,(IF(AND(Einträge!D352&lt;29,Einträge!D352&gt;0),1,IF(Einträge!D352="",0,4)))))</f>
        <v>0</v>
      </c>
      <c r="F352" s="349"/>
      <c r="G352" s="350"/>
      <c r="H352" s="349"/>
      <c r="I352" s="350"/>
      <c r="J352" s="347"/>
      <c r="K352" s="348"/>
      <c r="L352" s="348"/>
      <c r="M352" s="188"/>
      <c r="N352" s="35"/>
      <c r="O352" s="34"/>
      <c r="P352" s="34"/>
      <c r="Q352" s="35"/>
      <c r="R352" s="35"/>
      <c r="S352" s="227"/>
      <c r="T352" s="241"/>
      <c r="U352" s="234"/>
    </row>
    <row r="353" spans="1:21" ht="19.5" customHeight="1">
      <c r="A353" s="58"/>
      <c r="B353" s="355"/>
      <c r="C353" s="355"/>
      <c r="D353" s="191"/>
      <c r="E353" s="206">
        <f>IF(AND(Einträge!D353&gt;=29,Einträge!D353&lt;32),2,IF(AND(Einträge!D353&gt;=32,Einträge!D353&lt;=35),3,(IF(AND(Einträge!D353&lt;29,Einträge!D353&gt;0),1,IF(Einträge!D353="",0,4)))))</f>
        <v>0</v>
      </c>
      <c r="F353" s="351"/>
      <c r="G353" s="352"/>
      <c r="H353" s="351"/>
      <c r="I353" s="352"/>
      <c r="J353" s="345"/>
      <c r="K353" s="346"/>
      <c r="L353" s="346"/>
      <c r="M353" s="188"/>
      <c r="N353" s="31"/>
      <c r="O353" s="30"/>
      <c r="P353" s="30"/>
      <c r="Q353" s="31"/>
      <c r="R353" s="31"/>
      <c r="S353" s="228"/>
      <c r="T353" s="242"/>
      <c r="U353" s="235"/>
    </row>
    <row r="354" spans="1:21" ht="19.5" customHeight="1">
      <c r="A354" s="36"/>
      <c r="B354" s="353"/>
      <c r="C354" s="354"/>
      <c r="D354" s="137"/>
      <c r="E354" s="206">
        <f>IF(AND(Einträge!D354&gt;=29,Einträge!D354&lt;32),2,IF(AND(Einträge!D354&gt;=32,Einträge!D354&lt;=35),3,(IF(AND(Einträge!D354&lt;29,Einträge!D354&gt;0),1,IF(Einträge!D354="",0,4)))))</f>
        <v>0</v>
      </c>
      <c r="F354" s="349"/>
      <c r="G354" s="350"/>
      <c r="H354" s="349"/>
      <c r="I354" s="350"/>
      <c r="J354" s="347"/>
      <c r="K354" s="348"/>
      <c r="L354" s="348"/>
      <c r="M354" s="188"/>
      <c r="N354" s="35"/>
      <c r="O354" s="34"/>
      <c r="P354" s="34"/>
      <c r="Q354" s="35"/>
      <c r="R354" s="35"/>
      <c r="S354" s="227"/>
      <c r="T354" s="241"/>
      <c r="U354" s="234"/>
    </row>
    <row r="355" spans="1:21" ht="19.5" customHeight="1">
      <c r="A355" s="58"/>
      <c r="B355" s="355"/>
      <c r="C355" s="355"/>
      <c r="D355" s="191"/>
      <c r="E355" s="206">
        <f>IF(AND(Einträge!D355&gt;=29,Einträge!D355&lt;32),2,IF(AND(Einträge!D355&gt;=32,Einträge!D355&lt;=35),3,(IF(AND(Einträge!D355&lt;29,Einträge!D355&gt;0),1,IF(Einträge!D355="",0,4)))))</f>
        <v>0</v>
      </c>
      <c r="F355" s="351"/>
      <c r="G355" s="352"/>
      <c r="H355" s="351"/>
      <c r="I355" s="352"/>
      <c r="J355" s="345"/>
      <c r="K355" s="346"/>
      <c r="L355" s="346"/>
      <c r="M355" s="188"/>
      <c r="N355" s="31"/>
      <c r="O355" s="30"/>
      <c r="P355" s="30"/>
      <c r="Q355" s="31"/>
      <c r="R355" s="31"/>
      <c r="S355" s="228"/>
      <c r="T355" s="242"/>
      <c r="U355" s="235"/>
    </row>
    <row r="356" spans="1:21" ht="19.5" customHeight="1">
      <c r="A356" s="36"/>
      <c r="B356" s="353"/>
      <c r="C356" s="354"/>
      <c r="D356" s="137"/>
      <c r="E356" s="206">
        <f>IF(AND(Einträge!D356&gt;=29,Einträge!D356&lt;32),2,IF(AND(Einträge!D356&gt;=32,Einträge!D356&lt;=35),3,(IF(AND(Einträge!D356&lt;29,Einträge!D356&gt;0),1,IF(Einträge!D356="",0,4)))))</f>
        <v>0</v>
      </c>
      <c r="F356" s="349"/>
      <c r="G356" s="350"/>
      <c r="H356" s="349"/>
      <c r="I356" s="350"/>
      <c r="J356" s="347"/>
      <c r="K356" s="348"/>
      <c r="L356" s="348"/>
      <c r="M356" s="188"/>
      <c r="N356" s="35"/>
      <c r="O356" s="34"/>
      <c r="P356" s="34"/>
      <c r="Q356" s="35"/>
      <c r="R356" s="35"/>
      <c r="S356" s="227"/>
      <c r="T356" s="241"/>
      <c r="U356" s="234"/>
    </row>
    <row r="357" spans="1:21" ht="19.5" customHeight="1">
      <c r="A357" s="58"/>
      <c r="B357" s="355"/>
      <c r="C357" s="355"/>
      <c r="D357" s="191"/>
      <c r="E357" s="206">
        <f>IF(AND(Einträge!D357&gt;=29,Einträge!D357&lt;32),2,IF(AND(Einträge!D357&gt;=32,Einträge!D357&lt;=35),3,(IF(AND(Einträge!D357&lt;29,Einträge!D357&gt;0),1,IF(Einträge!D357="",0,4)))))</f>
        <v>0</v>
      </c>
      <c r="F357" s="351"/>
      <c r="G357" s="352"/>
      <c r="H357" s="351"/>
      <c r="I357" s="352"/>
      <c r="J357" s="345"/>
      <c r="K357" s="346"/>
      <c r="L357" s="346"/>
      <c r="M357" s="188"/>
      <c r="N357" s="31"/>
      <c r="O357" s="30"/>
      <c r="P357" s="30"/>
      <c r="Q357" s="31"/>
      <c r="R357" s="31"/>
      <c r="S357" s="228"/>
      <c r="T357" s="242"/>
      <c r="U357" s="235"/>
    </row>
    <row r="358" spans="1:21" ht="19.5" customHeight="1">
      <c r="A358" s="36"/>
      <c r="B358" s="353"/>
      <c r="C358" s="354"/>
      <c r="D358" s="137"/>
      <c r="E358" s="206">
        <f>IF(AND(Einträge!D358&gt;=29,Einträge!D358&lt;32),2,IF(AND(Einträge!D358&gt;=32,Einträge!D358&lt;=35),3,(IF(AND(Einträge!D358&lt;29,Einträge!D358&gt;0),1,IF(Einträge!D358="",0,4)))))</f>
        <v>0</v>
      </c>
      <c r="F358" s="349"/>
      <c r="G358" s="350"/>
      <c r="H358" s="349"/>
      <c r="I358" s="350"/>
      <c r="J358" s="347"/>
      <c r="K358" s="348"/>
      <c r="L358" s="348"/>
      <c r="M358" s="188"/>
      <c r="N358" s="35"/>
      <c r="O358" s="34"/>
      <c r="P358" s="34"/>
      <c r="Q358" s="35"/>
      <c r="R358" s="35"/>
      <c r="S358" s="227"/>
      <c r="T358" s="241"/>
      <c r="U358" s="234"/>
    </row>
    <row r="359" spans="1:21" ht="19.5" customHeight="1">
      <c r="A359" s="58"/>
      <c r="B359" s="355"/>
      <c r="C359" s="355"/>
      <c r="D359" s="191"/>
      <c r="E359" s="206">
        <f>IF(AND(Einträge!D359&gt;=29,Einträge!D359&lt;32),2,IF(AND(Einträge!D359&gt;=32,Einträge!D359&lt;=35),3,(IF(AND(Einträge!D359&lt;29,Einträge!D359&gt;0),1,IF(Einträge!D359="",0,4)))))</f>
        <v>0</v>
      </c>
      <c r="F359" s="351"/>
      <c r="G359" s="352"/>
      <c r="H359" s="351"/>
      <c r="I359" s="352"/>
      <c r="J359" s="345"/>
      <c r="K359" s="346"/>
      <c r="L359" s="346"/>
      <c r="M359" s="188"/>
      <c r="N359" s="31"/>
      <c r="O359" s="30"/>
      <c r="P359" s="30"/>
      <c r="Q359" s="31"/>
      <c r="R359" s="31"/>
      <c r="S359" s="228"/>
      <c r="T359" s="242"/>
      <c r="U359" s="235"/>
    </row>
    <row r="360" spans="1:21" ht="19.5" customHeight="1">
      <c r="A360" s="36"/>
      <c r="B360" s="353"/>
      <c r="C360" s="354"/>
      <c r="D360" s="137"/>
      <c r="E360" s="206">
        <f>IF(AND(Einträge!D360&gt;=29,Einträge!D360&lt;32),2,IF(AND(Einträge!D360&gt;=32,Einträge!D360&lt;=35),3,(IF(AND(Einträge!D360&lt;29,Einträge!D360&gt;0),1,IF(Einträge!D360="",0,4)))))</f>
        <v>0</v>
      </c>
      <c r="F360" s="349"/>
      <c r="G360" s="350"/>
      <c r="H360" s="349"/>
      <c r="I360" s="350"/>
      <c r="J360" s="347"/>
      <c r="K360" s="348"/>
      <c r="L360" s="348"/>
      <c r="M360" s="188"/>
      <c r="N360" s="35"/>
      <c r="O360" s="34"/>
      <c r="P360" s="34"/>
      <c r="Q360" s="35"/>
      <c r="R360" s="35"/>
      <c r="S360" s="227"/>
      <c r="T360" s="241"/>
      <c r="U360" s="234"/>
    </row>
    <row r="361" spans="1:21" ht="19.5" customHeight="1">
      <c r="A361" s="58"/>
      <c r="B361" s="355"/>
      <c r="C361" s="355"/>
      <c r="D361" s="191"/>
      <c r="E361" s="206">
        <f>IF(AND(Einträge!D361&gt;=29,Einträge!D361&lt;32),2,IF(AND(Einträge!D361&gt;=32,Einträge!D361&lt;=35),3,(IF(AND(Einträge!D361&lt;29,Einträge!D361&gt;0),1,IF(Einträge!D361="",0,4)))))</f>
        <v>0</v>
      </c>
      <c r="F361" s="351"/>
      <c r="G361" s="352"/>
      <c r="H361" s="351"/>
      <c r="I361" s="352"/>
      <c r="J361" s="345"/>
      <c r="K361" s="346"/>
      <c r="L361" s="346"/>
      <c r="M361" s="188"/>
      <c r="N361" s="31"/>
      <c r="O361" s="30"/>
      <c r="P361" s="30"/>
      <c r="Q361" s="31"/>
      <c r="R361" s="31"/>
      <c r="S361" s="228"/>
      <c r="T361" s="242"/>
      <c r="U361" s="235"/>
    </row>
    <row r="362" spans="1:21" ht="19.5" customHeight="1">
      <c r="A362" s="36"/>
      <c r="B362" s="353"/>
      <c r="C362" s="354"/>
      <c r="D362" s="137"/>
      <c r="E362" s="206">
        <f>IF(AND(Einträge!D362&gt;=29,Einträge!D362&lt;32),2,IF(AND(Einträge!D362&gt;=32,Einträge!D362&lt;=35),3,(IF(AND(Einträge!D362&lt;29,Einträge!D362&gt;0),1,IF(Einträge!D362="",0,4)))))</f>
        <v>0</v>
      </c>
      <c r="F362" s="349"/>
      <c r="G362" s="350"/>
      <c r="H362" s="349"/>
      <c r="I362" s="350"/>
      <c r="J362" s="347"/>
      <c r="K362" s="348"/>
      <c r="L362" s="348"/>
      <c r="M362" s="188"/>
      <c r="N362" s="35"/>
      <c r="O362" s="34"/>
      <c r="P362" s="34"/>
      <c r="Q362" s="35"/>
      <c r="R362" s="35"/>
      <c r="S362" s="227"/>
      <c r="T362" s="241"/>
      <c r="U362" s="234"/>
    </row>
    <row r="363" spans="1:21" ht="19.5" customHeight="1">
      <c r="A363" s="58"/>
      <c r="B363" s="355"/>
      <c r="C363" s="355"/>
      <c r="D363" s="191"/>
      <c r="E363" s="206">
        <f>IF(AND(Einträge!D363&gt;=29,Einträge!D363&lt;32),2,IF(AND(Einträge!D363&gt;=32,Einträge!D363&lt;=35),3,(IF(AND(Einträge!D363&lt;29,Einträge!D363&gt;0),1,IF(Einträge!D363="",0,4)))))</f>
        <v>0</v>
      </c>
      <c r="F363" s="351"/>
      <c r="G363" s="352"/>
      <c r="H363" s="351"/>
      <c r="I363" s="352"/>
      <c r="J363" s="345"/>
      <c r="K363" s="346"/>
      <c r="L363" s="346"/>
      <c r="M363" s="188"/>
      <c r="N363" s="31"/>
      <c r="O363" s="30"/>
      <c r="P363" s="30"/>
      <c r="Q363" s="31"/>
      <c r="R363" s="31"/>
      <c r="S363" s="228"/>
      <c r="T363" s="242"/>
      <c r="U363" s="235"/>
    </row>
    <row r="364" spans="1:21" ht="19.5" customHeight="1">
      <c r="A364" s="36"/>
      <c r="B364" s="353"/>
      <c r="C364" s="354"/>
      <c r="D364" s="137"/>
      <c r="E364" s="206">
        <f>IF(AND(Einträge!D364&gt;=29,Einträge!D364&lt;32),2,IF(AND(Einträge!D364&gt;=32,Einträge!D364&lt;=35),3,(IF(AND(Einträge!D364&lt;29,Einträge!D364&gt;0),1,IF(Einträge!D364="",0,4)))))</f>
        <v>0</v>
      </c>
      <c r="F364" s="349"/>
      <c r="G364" s="350"/>
      <c r="H364" s="349"/>
      <c r="I364" s="350"/>
      <c r="J364" s="347"/>
      <c r="K364" s="348"/>
      <c r="L364" s="348"/>
      <c r="M364" s="188"/>
      <c r="N364" s="53"/>
      <c r="O364" s="54"/>
      <c r="P364" s="54"/>
      <c r="Q364" s="53"/>
      <c r="R364" s="53"/>
      <c r="S364" s="230"/>
      <c r="T364" s="244"/>
      <c r="U364" s="237"/>
    </row>
    <row r="365" spans="1:21" ht="19.5" customHeight="1">
      <c r="A365" s="58"/>
      <c r="B365" s="355"/>
      <c r="C365" s="355"/>
      <c r="D365" s="191"/>
      <c r="E365" s="206">
        <f>IF(AND(Einträge!D365&gt;=29,Einträge!D365&lt;32),2,IF(AND(Einträge!D365&gt;=32,Einträge!D365&lt;=35),3,(IF(AND(Einträge!D365&lt;29,Einträge!D365&gt;0),1,IF(Einträge!D365="",0,4)))))</f>
        <v>0</v>
      </c>
      <c r="F365" s="351"/>
      <c r="G365" s="352"/>
      <c r="H365" s="351"/>
      <c r="I365" s="352"/>
      <c r="J365" s="345"/>
      <c r="K365" s="346"/>
      <c r="L365" s="346"/>
      <c r="M365" s="188"/>
      <c r="N365" s="31"/>
      <c r="O365" s="30"/>
      <c r="P365" s="30"/>
      <c r="Q365" s="31"/>
      <c r="R365" s="31"/>
      <c r="S365" s="228"/>
      <c r="T365" s="242"/>
      <c r="U365" s="235"/>
    </row>
    <row r="366" spans="1:21" ht="19.5" customHeight="1">
      <c r="A366" s="36"/>
      <c r="B366" s="353"/>
      <c r="C366" s="354"/>
      <c r="D366" s="137"/>
      <c r="E366" s="206">
        <f>IF(AND(Einträge!D366&gt;=29,Einträge!D366&lt;32),2,IF(AND(Einträge!D366&gt;=32,Einträge!D366&lt;=35),3,(IF(AND(Einträge!D366&lt;29,Einträge!D366&gt;0),1,IF(Einträge!D366="",0,4)))))</f>
        <v>0</v>
      </c>
      <c r="F366" s="349"/>
      <c r="G366" s="350"/>
      <c r="H366" s="349"/>
      <c r="I366" s="350"/>
      <c r="J366" s="347"/>
      <c r="K366" s="348"/>
      <c r="L366" s="348"/>
      <c r="M366" s="188"/>
      <c r="N366" s="33"/>
      <c r="O366" s="32"/>
      <c r="P366" s="32"/>
      <c r="Q366" s="33"/>
      <c r="R366" s="33"/>
      <c r="S366" s="229"/>
      <c r="T366" s="243"/>
      <c r="U366" s="236"/>
    </row>
    <row r="367" spans="1:21" ht="19.5" customHeight="1">
      <c r="A367" s="58"/>
      <c r="B367" s="355"/>
      <c r="C367" s="355"/>
      <c r="D367" s="191"/>
      <c r="E367" s="206">
        <f>IF(AND(Einträge!D367&gt;=29,Einträge!D367&lt;32),2,IF(AND(Einträge!D367&gt;=32,Einträge!D367&lt;=35),3,(IF(AND(Einträge!D367&lt;29,Einträge!D367&gt;0),1,IF(Einträge!D367="",0,4)))))</f>
        <v>0</v>
      </c>
      <c r="F367" s="351"/>
      <c r="G367" s="352"/>
      <c r="H367" s="351"/>
      <c r="I367" s="352"/>
      <c r="J367" s="345"/>
      <c r="K367" s="346"/>
      <c r="L367" s="346"/>
      <c r="M367" s="188"/>
      <c r="N367" s="31"/>
      <c r="O367" s="30"/>
      <c r="P367" s="30"/>
      <c r="Q367" s="31"/>
      <c r="R367" s="31"/>
      <c r="S367" s="228"/>
      <c r="T367" s="242"/>
      <c r="U367" s="235"/>
    </row>
    <row r="368" spans="1:21" ht="19.5" customHeight="1">
      <c r="A368" s="36"/>
      <c r="B368" s="353"/>
      <c r="C368" s="354"/>
      <c r="D368" s="137"/>
      <c r="E368" s="206">
        <f>IF(AND(Einträge!D368&gt;=29,Einträge!D368&lt;32),2,IF(AND(Einträge!D368&gt;=32,Einträge!D368&lt;=35),3,(IF(AND(Einträge!D368&lt;29,Einträge!D368&gt;0),1,IF(Einträge!D368="",0,4)))))</f>
        <v>0</v>
      </c>
      <c r="F368" s="349"/>
      <c r="G368" s="350"/>
      <c r="H368" s="349"/>
      <c r="I368" s="350"/>
      <c r="J368" s="347"/>
      <c r="K368" s="348"/>
      <c r="L368" s="348"/>
      <c r="M368" s="188"/>
      <c r="N368" s="35"/>
      <c r="O368" s="34"/>
      <c r="P368" s="34"/>
      <c r="Q368" s="35"/>
      <c r="R368" s="35"/>
      <c r="S368" s="227"/>
      <c r="T368" s="241"/>
      <c r="U368" s="234"/>
    </row>
    <row r="369" spans="1:21" ht="19.5" customHeight="1">
      <c r="A369" s="58"/>
      <c r="B369" s="355"/>
      <c r="C369" s="355"/>
      <c r="D369" s="191"/>
      <c r="E369" s="206">
        <f>IF(AND(Einträge!D369&gt;=29,Einträge!D369&lt;32),2,IF(AND(Einträge!D369&gt;=32,Einträge!D369&lt;=35),3,(IF(AND(Einträge!D369&lt;29,Einträge!D369&gt;0),1,IF(Einträge!D369="",0,4)))))</f>
        <v>0</v>
      </c>
      <c r="F369" s="351"/>
      <c r="G369" s="352"/>
      <c r="H369" s="351"/>
      <c r="I369" s="352"/>
      <c r="J369" s="345"/>
      <c r="K369" s="346"/>
      <c r="L369" s="346"/>
      <c r="M369" s="188"/>
      <c r="N369" s="31"/>
      <c r="O369" s="30"/>
      <c r="P369" s="30"/>
      <c r="Q369" s="31"/>
      <c r="R369" s="31"/>
      <c r="S369" s="228"/>
      <c r="T369" s="242"/>
      <c r="U369" s="235"/>
    </row>
    <row r="370" spans="1:21" ht="19.5" customHeight="1">
      <c r="A370" s="36"/>
      <c r="B370" s="353"/>
      <c r="C370" s="354"/>
      <c r="D370" s="137"/>
      <c r="E370" s="206">
        <f>IF(AND(Einträge!D370&gt;=29,Einträge!D370&lt;32),2,IF(AND(Einträge!D370&gt;=32,Einträge!D370&lt;=35),3,(IF(AND(Einträge!D370&lt;29,Einträge!D370&gt;0),1,IF(Einträge!D370="",0,4)))))</f>
        <v>0</v>
      </c>
      <c r="F370" s="349"/>
      <c r="G370" s="350"/>
      <c r="H370" s="349"/>
      <c r="I370" s="350"/>
      <c r="J370" s="347"/>
      <c r="K370" s="348"/>
      <c r="L370" s="348"/>
      <c r="M370" s="188"/>
      <c r="N370" s="35"/>
      <c r="O370" s="34"/>
      <c r="P370" s="34"/>
      <c r="Q370" s="35"/>
      <c r="R370" s="35"/>
      <c r="S370" s="227"/>
      <c r="T370" s="241"/>
      <c r="U370" s="234"/>
    </row>
    <row r="371" spans="1:21" ht="19.5" customHeight="1">
      <c r="A371" s="58"/>
      <c r="B371" s="355"/>
      <c r="C371" s="355"/>
      <c r="D371" s="191"/>
      <c r="E371" s="206">
        <f>IF(AND(Einträge!D371&gt;=29,Einträge!D371&lt;32),2,IF(AND(Einträge!D371&gt;=32,Einträge!D371&lt;=35),3,(IF(AND(Einträge!D371&lt;29,Einträge!D371&gt;0),1,IF(Einträge!D371="",0,4)))))</f>
        <v>0</v>
      </c>
      <c r="F371" s="351"/>
      <c r="G371" s="352"/>
      <c r="H371" s="351"/>
      <c r="I371" s="352"/>
      <c r="J371" s="345"/>
      <c r="K371" s="346"/>
      <c r="L371" s="346"/>
      <c r="M371" s="188"/>
      <c r="N371" s="31"/>
      <c r="O371" s="30"/>
      <c r="P371" s="30"/>
      <c r="Q371" s="31"/>
      <c r="R371" s="31"/>
      <c r="S371" s="228"/>
      <c r="T371" s="242"/>
      <c r="U371" s="235"/>
    </row>
    <row r="372" spans="1:21" ht="19.5" customHeight="1">
      <c r="A372" s="36"/>
      <c r="B372" s="353"/>
      <c r="C372" s="354"/>
      <c r="D372" s="137"/>
      <c r="E372" s="206">
        <f>IF(AND(Einträge!D372&gt;=29,Einträge!D372&lt;32),2,IF(AND(Einträge!D372&gt;=32,Einträge!D372&lt;=35),3,(IF(AND(Einträge!D372&lt;29,Einträge!D372&gt;0),1,IF(Einträge!D372="",0,4)))))</f>
        <v>0</v>
      </c>
      <c r="F372" s="349"/>
      <c r="G372" s="350"/>
      <c r="H372" s="349"/>
      <c r="I372" s="350"/>
      <c r="J372" s="347"/>
      <c r="K372" s="348"/>
      <c r="L372" s="348"/>
      <c r="M372" s="188"/>
      <c r="N372" s="35"/>
      <c r="O372" s="34"/>
      <c r="P372" s="34"/>
      <c r="Q372" s="35"/>
      <c r="R372" s="35"/>
      <c r="S372" s="227"/>
      <c r="T372" s="241"/>
      <c r="U372" s="234"/>
    </row>
    <row r="373" spans="1:21" ht="19.5" customHeight="1">
      <c r="A373" s="58"/>
      <c r="B373" s="355"/>
      <c r="C373" s="355"/>
      <c r="D373" s="191"/>
      <c r="E373" s="206">
        <f>IF(AND(Einträge!D373&gt;=29,Einträge!D373&lt;32),2,IF(AND(Einträge!D373&gt;=32,Einträge!D373&lt;=35),3,(IF(AND(Einträge!D373&lt;29,Einträge!D373&gt;0),1,IF(Einträge!D373="",0,4)))))</f>
        <v>0</v>
      </c>
      <c r="F373" s="351"/>
      <c r="G373" s="352"/>
      <c r="H373" s="351"/>
      <c r="I373" s="352"/>
      <c r="J373" s="345"/>
      <c r="K373" s="346"/>
      <c r="L373" s="346"/>
      <c r="M373" s="188"/>
      <c r="N373" s="31"/>
      <c r="O373" s="30"/>
      <c r="P373" s="30"/>
      <c r="Q373" s="31"/>
      <c r="R373" s="31"/>
      <c r="S373" s="228"/>
      <c r="T373" s="242"/>
      <c r="U373" s="235"/>
    </row>
    <row r="374" spans="1:21" ht="19.5" customHeight="1">
      <c r="A374" s="36"/>
      <c r="B374" s="353"/>
      <c r="C374" s="354"/>
      <c r="D374" s="137"/>
      <c r="E374" s="206">
        <f>IF(AND(Einträge!D374&gt;=29,Einträge!D374&lt;32),2,IF(AND(Einträge!D374&gt;=32,Einträge!D374&lt;=35),3,(IF(AND(Einträge!D374&lt;29,Einträge!D374&gt;0),1,IF(Einträge!D374="",0,4)))))</f>
        <v>0</v>
      </c>
      <c r="F374" s="349"/>
      <c r="G374" s="350"/>
      <c r="H374" s="349"/>
      <c r="I374" s="350"/>
      <c r="J374" s="347"/>
      <c r="K374" s="348"/>
      <c r="L374" s="348"/>
      <c r="M374" s="188"/>
      <c r="N374" s="35"/>
      <c r="O374" s="34"/>
      <c r="P374" s="34"/>
      <c r="Q374" s="35"/>
      <c r="R374" s="35"/>
      <c r="S374" s="227"/>
      <c r="T374" s="241"/>
      <c r="U374" s="234"/>
    </row>
    <row r="375" spans="1:21" ht="19.5" customHeight="1">
      <c r="A375" s="58"/>
      <c r="B375" s="355"/>
      <c r="C375" s="355"/>
      <c r="D375" s="191"/>
      <c r="E375" s="206">
        <f>IF(AND(Einträge!D375&gt;=29,Einträge!D375&lt;32),2,IF(AND(Einträge!D375&gt;=32,Einträge!D375&lt;=35),3,(IF(AND(Einträge!D375&lt;29,Einträge!D375&gt;0),1,IF(Einträge!D375="",0,4)))))</f>
        <v>0</v>
      </c>
      <c r="F375" s="351"/>
      <c r="G375" s="352"/>
      <c r="H375" s="351"/>
      <c r="I375" s="352"/>
      <c r="J375" s="345"/>
      <c r="K375" s="346"/>
      <c r="L375" s="346"/>
      <c r="M375" s="188"/>
      <c r="N375" s="31"/>
      <c r="O375" s="30"/>
      <c r="P375" s="30"/>
      <c r="Q375" s="31"/>
      <c r="R375" s="31"/>
      <c r="S375" s="228"/>
      <c r="T375" s="242"/>
      <c r="U375" s="235"/>
    </row>
    <row r="376" spans="1:21" ht="19.5" customHeight="1">
      <c r="A376" s="36"/>
      <c r="B376" s="353"/>
      <c r="C376" s="354"/>
      <c r="D376" s="137"/>
      <c r="E376" s="206">
        <f>IF(AND(Einträge!D376&gt;=29,Einträge!D376&lt;32),2,IF(AND(Einträge!D376&gt;=32,Einträge!D376&lt;=35),3,(IF(AND(Einträge!D376&lt;29,Einträge!D376&gt;0),1,IF(Einträge!D376="",0,4)))))</f>
        <v>0</v>
      </c>
      <c r="F376" s="349"/>
      <c r="G376" s="350"/>
      <c r="H376" s="349"/>
      <c r="I376" s="350"/>
      <c r="J376" s="347"/>
      <c r="K376" s="348"/>
      <c r="L376" s="348"/>
      <c r="M376" s="188"/>
      <c r="N376" s="35"/>
      <c r="O376" s="34"/>
      <c r="P376" s="34"/>
      <c r="Q376" s="35"/>
      <c r="R376" s="35"/>
      <c r="S376" s="227"/>
      <c r="T376" s="241"/>
      <c r="U376" s="234"/>
    </row>
    <row r="377" spans="1:21" ht="19.5" customHeight="1">
      <c r="A377" s="58"/>
      <c r="B377" s="355"/>
      <c r="C377" s="355"/>
      <c r="D377" s="191"/>
      <c r="E377" s="206">
        <f>IF(AND(Einträge!D377&gt;=29,Einträge!D377&lt;32),2,IF(AND(Einträge!D377&gt;=32,Einträge!D377&lt;=35),3,(IF(AND(Einträge!D377&lt;29,Einträge!D377&gt;0),1,IF(Einträge!D377="",0,4)))))</f>
        <v>0</v>
      </c>
      <c r="F377" s="351"/>
      <c r="G377" s="352"/>
      <c r="H377" s="351"/>
      <c r="I377" s="352"/>
      <c r="J377" s="345"/>
      <c r="K377" s="346"/>
      <c r="L377" s="346"/>
      <c r="M377" s="188"/>
      <c r="N377" s="31"/>
      <c r="O377" s="30"/>
      <c r="P377" s="30"/>
      <c r="Q377" s="31"/>
      <c r="R377" s="31"/>
      <c r="S377" s="228"/>
      <c r="T377" s="242"/>
      <c r="U377" s="235"/>
    </row>
    <row r="378" spans="1:21" ht="19.5" customHeight="1">
      <c r="A378" s="36"/>
      <c r="B378" s="353"/>
      <c r="C378" s="354"/>
      <c r="D378" s="137"/>
      <c r="E378" s="206">
        <f>IF(AND(Einträge!D378&gt;=29,Einträge!D378&lt;32),2,IF(AND(Einträge!D378&gt;=32,Einträge!D378&lt;=35),3,(IF(AND(Einträge!D378&lt;29,Einträge!D378&gt;0),1,IF(Einträge!D378="",0,4)))))</f>
        <v>0</v>
      </c>
      <c r="F378" s="349"/>
      <c r="G378" s="350"/>
      <c r="H378" s="349"/>
      <c r="I378" s="350"/>
      <c r="J378" s="347"/>
      <c r="K378" s="348"/>
      <c r="L378" s="348"/>
      <c r="M378" s="188"/>
      <c r="N378" s="35"/>
      <c r="O378" s="34"/>
      <c r="P378" s="34"/>
      <c r="Q378" s="35"/>
      <c r="R378" s="35"/>
      <c r="S378" s="227"/>
      <c r="T378" s="241"/>
      <c r="U378" s="234"/>
    </row>
    <row r="379" spans="1:21" ht="19.5" customHeight="1">
      <c r="A379" s="58"/>
      <c r="B379" s="355"/>
      <c r="C379" s="355"/>
      <c r="D379" s="191"/>
      <c r="E379" s="206">
        <f>IF(AND(Einträge!D379&gt;=29,Einträge!D379&lt;32),2,IF(AND(Einträge!D379&gt;=32,Einträge!D379&lt;=35),3,(IF(AND(Einträge!D379&lt;29,Einträge!D379&gt;0),1,IF(Einträge!D379="",0,4)))))</f>
        <v>0</v>
      </c>
      <c r="F379" s="351"/>
      <c r="G379" s="352"/>
      <c r="H379" s="351"/>
      <c r="I379" s="352"/>
      <c r="J379" s="345"/>
      <c r="K379" s="346"/>
      <c r="L379" s="346"/>
      <c r="M379" s="188"/>
      <c r="N379" s="31"/>
      <c r="O379" s="30"/>
      <c r="P379" s="30"/>
      <c r="Q379" s="31"/>
      <c r="R379" s="31"/>
      <c r="S379" s="228"/>
      <c r="T379" s="242"/>
      <c r="U379" s="235"/>
    </row>
    <row r="380" spans="1:21" ht="19.5" customHeight="1">
      <c r="A380" s="36"/>
      <c r="B380" s="353"/>
      <c r="C380" s="354"/>
      <c r="D380" s="137"/>
      <c r="E380" s="206">
        <f>IF(AND(Einträge!D380&gt;=29,Einträge!D380&lt;32),2,IF(AND(Einträge!D380&gt;=32,Einträge!D380&lt;=35),3,(IF(AND(Einträge!D380&lt;29,Einträge!D380&gt;0),1,IF(Einträge!D380="",0,4)))))</f>
        <v>0</v>
      </c>
      <c r="F380" s="349"/>
      <c r="G380" s="350"/>
      <c r="H380" s="349"/>
      <c r="I380" s="350"/>
      <c r="J380" s="347"/>
      <c r="K380" s="348"/>
      <c r="L380" s="348"/>
      <c r="M380" s="188"/>
      <c r="N380" s="35"/>
      <c r="O380" s="34"/>
      <c r="P380" s="34"/>
      <c r="Q380" s="35"/>
      <c r="R380" s="35"/>
      <c r="S380" s="227"/>
      <c r="T380" s="241"/>
      <c r="U380" s="234"/>
    </row>
    <row r="381" spans="1:21" ht="19.5" customHeight="1">
      <c r="A381" s="58"/>
      <c r="B381" s="355"/>
      <c r="C381" s="355"/>
      <c r="D381" s="191"/>
      <c r="E381" s="206">
        <f>IF(AND(Einträge!D381&gt;=29,Einträge!D381&lt;32),2,IF(AND(Einträge!D381&gt;=32,Einträge!D381&lt;=35),3,(IF(AND(Einträge!D381&lt;29,Einträge!D381&gt;0),1,IF(Einträge!D381="",0,4)))))</f>
        <v>0</v>
      </c>
      <c r="F381" s="351"/>
      <c r="G381" s="352"/>
      <c r="H381" s="351"/>
      <c r="I381" s="352"/>
      <c r="J381" s="345"/>
      <c r="K381" s="346"/>
      <c r="L381" s="346"/>
      <c r="M381" s="188"/>
      <c r="N381" s="31"/>
      <c r="O381" s="30"/>
      <c r="P381" s="30"/>
      <c r="Q381" s="31"/>
      <c r="R381" s="31"/>
      <c r="S381" s="228"/>
      <c r="T381" s="242"/>
      <c r="U381" s="235"/>
    </row>
    <row r="382" spans="1:21" ht="19.5" customHeight="1">
      <c r="A382" s="36"/>
      <c r="B382" s="353"/>
      <c r="C382" s="354"/>
      <c r="D382" s="137"/>
      <c r="E382" s="206">
        <f>IF(AND(Einträge!D382&gt;=29,Einträge!D382&lt;32),2,IF(AND(Einträge!D382&gt;=32,Einträge!D382&lt;=35),3,(IF(AND(Einträge!D382&lt;29,Einträge!D382&gt;0),1,IF(Einträge!D382="",0,4)))))</f>
        <v>0</v>
      </c>
      <c r="F382" s="349"/>
      <c r="G382" s="350"/>
      <c r="H382" s="349"/>
      <c r="I382" s="350"/>
      <c r="J382" s="347"/>
      <c r="K382" s="348"/>
      <c r="L382" s="348"/>
      <c r="M382" s="188"/>
      <c r="N382" s="35"/>
      <c r="O382" s="34"/>
      <c r="P382" s="34"/>
      <c r="Q382" s="35"/>
      <c r="R382" s="35"/>
      <c r="S382" s="227"/>
      <c r="T382" s="241"/>
      <c r="U382" s="234"/>
    </row>
    <row r="383" spans="1:21" ht="19.5" customHeight="1">
      <c r="A383" s="58"/>
      <c r="B383" s="355"/>
      <c r="C383" s="355"/>
      <c r="D383" s="191"/>
      <c r="E383" s="206">
        <f>IF(AND(Einträge!D383&gt;=29,Einträge!D383&lt;32),2,IF(AND(Einträge!D383&gt;=32,Einträge!D383&lt;=35),3,(IF(AND(Einträge!D383&lt;29,Einträge!D383&gt;0),1,IF(Einträge!D383="",0,4)))))</f>
        <v>0</v>
      </c>
      <c r="F383" s="351"/>
      <c r="G383" s="352"/>
      <c r="H383" s="351"/>
      <c r="I383" s="352"/>
      <c r="J383" s="345"/>
      <c r="K383" s="346"/>
      <c r="L383" s="346"/>
      <c r="M383" s="188"/>
      <c r="N383" s="31"/>
      <c r="O383" s="30"/>
      <c r="P383" s="30"/>
      <c r="Q383" s="31"/>
      <c r="R383" s="31"/>
      <c r="S383" s="228"/>
      <c r="T383" s="242"/>
      <c r="U383" s="235"/>
    </row>
    <row r="384" spans="1:21" ht="19.5" customHeight="1">
      <c r="A384" s="36"/>
      <c r="B384" s="353"/>
      <c r="C384" s="354"/>
      <c r="D384" s="137"/>
      <c r="E384" s="206">
        <f>IF(AND(Einträge!D384&gt;=29,Einträge!D384&lt;32),2,IF(AND(Einträge!D384&gt;=32,Einträge!D384&lt;=35),3,(IF(AND(Einträge!D384&lt;29,Einträge!D384&gt;0),1,IF(Einträge!D384="",0,4)))))</f>
        <v>0</v>
      </c>
      <c r="F384" s="349"/>
      <c r="G384" s="350"/>
      <c r="H384" s="349"/>
      <c r="I384" s="350"/>
      <c r="J384" s="347"/>
      <c r="K384" s="348"/>
      <c r="L384" s="348"/>
      <c r="M384" s="188"/>
      <c r="N384" s="53"/>
      <c r="O384" s="54"/>
      <c r="P384" s="54"/>
      <c r="Q384" s="53"/>
      <c r="R384" s="53"/>
      <c r="S384" s="230"/>
      <c r="T384" s="244"/>
      <c r="U384" s="237"/>
    </row>
    <row r="385" spans="1:21" ht="19.5" customHeight="1">
      <c r="A385" s="58"/>
      <c r="B385" s="355"/>
      <c r="C385" s="355"/>
      <c r="D385" s="191"/>
      <c r="E385" s="206">
        <f>IF(AND(Einträge!D385&gt;=29,Einträge!D385&lt;32),2,IF(AND(Einträge!D385&gt;=32,Einträge!D385&lt;=35),3,(IF(AND(Einträge!D385&lt;29,Einträge!D385&gt;0),1,IF(Einträge!D385="",0,4)))))</f>
        <v>0</v>
      </c>
      <c r="F385" s="351"/>
      <c r="G385" s="352"/>
      <c r="H385" s="351"/>
      <c r="I385" s="352"/>
      <c r="J385" s="345"/>
      <c r="K385" s="346"/>
      <c r="L385" s="346"/>
      <c r="M385" s="188"/>
      <c r="N385" s="31"/>
      <c r="O385" s="30"/>
      <c r="P385" s="30"/>
      <c r="Q385" s="31"/>
      <c r="R385" s="31"/>
      <c r="S385" s="228"/>
      <c r="T385" s="242"/>
      <c r="U385" s="235"/>
    </row>
    <row r="386" spans="1:21" ht="19.5" customHeight="1">
      <c r="A386" s="36"/>
      <c r="B386" s="353"/>
      <c r="C386" s="354"/>
      <c r="D386" s="137"/>
      <c r="E386" s="206">
        <f>IF(AND(Einträge!D386&gt;=29,Einträge!D386&lt;32),2,IF(AND(Einträge!D386&gt;=32,Einträge!D386&lt;=35),3,(IF(AND(Einträge!D386&lt;29,Einträge!D386&gt;0),1,IF(Einträge!D386="",0,4)))))</f>
        <v>0</v>
      </c>
      <c r="F386" s="349"/>
      <c r="G386" s="350"/>
      <c r="H386" s="349"/>
      <c r="I386" s="350"/>
      <c r="J386" s="347"/>
      <c r="K386" s="348"/>
      <c r="L386" s="348"/>
      <c r="M386" s="188"/>
      <c r="N386" s="33"/>
      <c r="O386" s="32"/>
      <c r="P386" s="32"/>
      <c r="Q386" s="33"/>
      <c r="R386" s="33"/>
      <c r="S386" s="229"/>
      <c r="T386" s="243"/>
      <c r="U386" s="236"/>
    </row>
    <row r="387" spans="1:21" ht="19.5" customHeight="1">
      <c r="A387" s="58"/>
      <c r="B387" s="355"/>
      <c r="C387" s="355"/>
      <c r="D387" s="191"/>
      <c r="E387" s="206">
        <f>IF(AND(Einträge!D387&gt;=29,Einträge!D387&lt;32),2,IF(AND(Einträge!D387&gt;=32,Einträge!D387&lt;=35),3,(IF(AND(Einträge!D387&lt;29,Einträge!D387&gt;0),1,IF(Einträge!D387="",0,4)))))</f>
        <v>0</v>
      </c>
      <c r="F387" s="351"/>
      <c r="G387" s="352"/>
      <c r="H387" s="351"/>
      <c r="I387" s="352"/>
      <c r="J387" s="345"/>
      <c r="K387" s="346"/>
      <c r="L387" s="346"/>
      <c r="M387" s="188"/>
      <c r="N387" s="31"/>
      <c r="O387" s="30"/>
      <c r="P387" s="30"/>
      <c r="Q387" s="31"/>
      <c r="R387" s="31"/>
      <c r="S387" s="228"/>
      <c r="T387" s="242"/>
      <c r="U387" s="235"/>
    </row>
    <row r="388" spans="1:21" ht="19.5" customHeight="1">
      <c r="A388" s="36"/>
      <c r="B388" s="353"/>
      <c r="C388" s="354"/>
      <c r="D388" s="137"/>
      <c r="E388" s="206">
        <f>IF(AND(Einträge!D388&gt;=29,Einträge!D388&lt;32),2,IF(AND(Einträge!D388&gt;=32,Einträge!D388&lt;=35),3,(IF(AND(Einträge!D388&lt;29,Einträge!D388&gt;0),1,IF(Einträge!D388="",0,4)))))</f>
        <v>0</v>
      </c>
      <c r="F388" s="349"/>
      <c r="G388" s="350"/>
      <c r="H388" s="349"/>
      <c r="I388" s="350"/>
      <c r="J388" s="347"/>
      <c r="K388" s="348"/>
      <c r="L388" s="348"/>
      <c r="M388" s="188"/>
      <c r="N388" s="35"/>
      <c r="O388" s="34"/>
      <c r="P388" s="34"/>
      <c r="Q388" s="35"/>
      <c r="R388" s="35"/>
      <c r="S388" s="227"/>
      <c r="T388" s="241"/>
      <c r="U388" s="234"/>
    </row>
    <row r="389" spans="1:21" ht="19.5" customHeight="1">
      <c r="A389" s="58"/>
      <c r="B389" s="355"/>
      <c r="C389" s="355"/>
      <c r="D389" s="191"/>
      <c r="E389" s="206">
        <f>IF(AND(Einträge!D389&gt;=29,Einträge!D389&lt;32),2,IF(AND(Einträge!D389&gt;=32,Einträge!D389&lt;=35),3,(IF(AND(Einträge!D389&lt;29,Einträge!D389&gt;0),1,IF(Einträge!D389="",0,4)))))</f>
        <v>0</v>
      </c>
      <c r="F389" s="351"/>
      <c r="G389" s="352"/>
      <c r="H389" s="351"/>
      <c r="I389" s="352"/>
      <c r="J389" s="345"/>
      <c r="K389" s="346"/>
      <c r="L389" s="346"/>
      <c r="M389" s="188"/>
      <c r="N389" s="31"/>
      <c r="O389" s="30"/>
      <c r="P389" s="30"/>
      <c r="Q389" s="31"/>
      <c r="R389" s="31"/>
      <c r="S389" s="228"/>
      <c r="T389" s="242"/>
      <c r="U389" s="235"/>
    </row>
    <row r="390" spans="1:21" ht="19.5" customHeight="1">
      <c r="A390" s="36"/>
      <c r="B390" s="353"/>
      <c r="C390" s="354"/>
      <c r="D390" s="137"/>
      <c r="E390" s="206">
        <f>IF(AND(Einträge!D390&gt;=29,Einträge!D390&lt;32),2,IF(AND(Einträge!D390&gt;=32,Einträge!D390&lt;=35),3,(IF(AND(Einträge!D390&lt;29,Einträge!D390&gt;0),1,IF(Einträge!D390="",0,4)))))</f>
        <v>0</v>
      </c>
      <c r="F390" s="349"/>
      <c r="G390" s="350"/>
      <c r="H390" s="349"/>
      <c r="I390" s="350"/>
      <c r="J390" s="347"/>
      <c r="K390" s="348"/>
      <c r="L390" s="348"/>
      <c r="M390" s="188"/>
      <c r="N390" s="35"/>
      <c r="O390" s="34"/>
      <c r="P390" s="34"/>
      <c r="Q390" s="35"/>
      <c r="R390" s="35"/>
      <c r="S390" s="227"/>
      <c r="T390" s="241"/>
      <c r="U390" s="234"/>
    </row>
    <row r="391" spans="1:21" ht="19.5" customHeight="1">
      <c r="A391" s="58"/>
      <c r="B391" s="355"/>
      <c r="C391" s="355"/>
      <c r="D391" s="191"/>
      <c r="E391" s="206">
        <f>IF(AND(Einträge!D391&gt;=29,Einträge!D391&lt;32),2,IF(AND(Einträge!D391&gt;=32,Einträge!D391&lt;=35),3,(IF(AND(Einträge!D391&lt;29,Einträge!D391&gt;0),1,IF(Einträge!D391="",0,4)))))</f>
        <v>0</v>
      </c>
      <c r="F391" s="351"/>
      <c r="G391" s="352"/>
      <c r="H391" s="351"/>
      <c r="I391" s="352"/>
      <c r="J391" s="345"/>
      <c r="K391" s="346"/>
      <c r="L391" s="346"/>
      <c r="M391" s="188"/>
      <c r="N391" s="31"/>
      <c r="O391" s="30"/>
      <c r="P391" s="30"/>
      <c r="Q391" s="31"/>
      <c r="R391" s="31"/>
      <c r="S391" s="228"/>
      <c r="T391" s="242"/>
      <c r="U391" s="235"/>
    </row>
    <row r="392" spans="1:21" ht="19.5" customHeight="1">
      <c r="A392" s="36"/>
      <c r="B392" s="353"/>
      <c r="C392" s="354"/>
      <c r="D392" s="137"/>
      <c r="E392" s="206">
        <f>IF(AND(Einträge!D392&gt;=29,Einträge!D392&lt;32),2,IF(AND(Einträge!D392&gt;=32,Einträge!D392&lt;=35),3,(IF(AND(Einträge!D392&lt;29,Einträge!D392&gt;0),1,IF(Einträge!D392="",0,4)))))</f>
        <v>0</v>
      </c>
      <c r="F392" s="349"/>
      <c r="G392" s="350"/>
      <c r="H392" s="349"/>
      <c r="I392" s="350"/>
      <c r="J392" s="347"/>
      <c r="K392" s="348"/>
      <c r="L392" s="348"/>
      <c r="M392" s="188"/>
      <c r="N392" s="35"/>
      <c r="O392" s="34"/>
      <c r="P392" s="34"/>
      <c r="Q392" s="35"/>
      <c r="R392" s="35"/>
      <c r="S392" s="227"/>
      <c r="T392" s="241"/>
      <c r="U392" s="234"/>
    </row>
    <row r="393" spans="1:21" ht="19.5" customHeight="1">
      <c r="A393" s="58"/>
      <c r="B393" s="355"/>
      <c r="C393" s="355"/>
      <c r="D393" s="191"/>
      <c r="E393" s="206">
        <f>IF(AND(Einträge!D393&gt;=29,Einträge!D393&lt;32),2,IF(AND(Einträge!D393&gt;=32,Einträge!D393&lt;=35),3,(IF(AND(Einträge!D393&lt;29,Einträge!D393&gt;0),1,IF(Einträge!D393="",0,4)))))</f>
        <v>0</v>
      </c>
      <c r="F393" s="351"/>
      <c r="G393" s="352"/>
      <c r="H393" s="351"/>
      <c r="I393" s="352"/>
      <c r="J393" s="345"/>
      <c r="K393" s="346"/>
      <c r="L393" s="346"/>
      <c r="M393" s="188"/>
      <c r="N393" s="31"/>
      <c r="O393" s="30"/>
      <c r="P393" s="30"/>
      <c r="Q393" s="31"/>
      <c r="R393" s="31"/>
      <c r="S393" s="228"/>
      <c r="T393" s="242"/>
      <c r="U393" s="235"/>
    </row>
    <row r="394" spans="1:21" ht="19.5" customHeight="1">
      <c r="A394" s="36"/>
      <c r="B394" s="353"/>
      <c r="C394" s="354"/>
      <c r="D394" s="137"/>
      <c r="E394" s="206">
        <f>IF(AND(Einträge!D394&gt;=29,Einträge!D394&lt;32),2,IF(AND(Einträge!D394&gt;=32,Einträge!D394&lt;=35),3,(IF(AND(Einträge!D394&lt;29,Einträge!D394&gt;0),1,IF(Einträge!D394="",0,4)))))</f>
        <v>0</v>
      </c>
      <c r="F394" s="349"/>
      <c r="G394" s="350"/>
      <c r="H394" s="349"/>
      <c r="I394" s="350"/>
      <c r="J394" s="347"/>
      <c r="K394" s="348"/>
      <c r="L394" s="348"/>
      <c r="M394" s="188"/>
      <c r="N394" s="35"/>
      <c r="O394" s="34"/>
      <c r="P394" s="34"/>
      <c r="Q394" s="35"/>
      <c r="R394" s="35"/>
      <c r="S394" s="227"/>
      <c r="T394" s="241"/>
      <c r="U394" s="234"/>
    </row>
    <row r="395" spans="1:21" ht="19.5" customHeight="1">
      <c r="A395" s="58"/>
      <c r="B395" s="355"/>
      <c r="C395" s="355"/>
      <c r="D395" s="191"/>
      <c r="E395" s="206">
        <f>IF(AND(Einträge!D395&gt;=29,Einträge!D395&lt;32),2,IF(AND(Einträge!D395&gt;=32,Einträge!D395&lt;=35),3,(IF(AND(Einträge!D395&lt;29,Einträge!D395&gt;0),1,IF(Einträge!D395="",0,4)))))</f>
        <v>0</v>
      </c>
      <c r="F395" s="351"/>
      <c r="G395" s="352"/>
      <c r="H395" s="351"/>
      <c r="I395" s="352"/>
      <c r="J395" s="345"/>
      <c r="K395" s="346"/>
      <c r="L395" s="346"/>
      <c r="M395" s="188"/>
      <c r="N395" s="31"/>
      <c r="O395" s="30"/>
      <c r="P395" s="30"/>
      <c r="Q395" s="31"/>
      <c r="R395" s="31"/>
      <c r="S395" s="228"/>
      <c r="T395" s="242"/>
      <c r="U395" s="235"/>
    </row>
    <row r="396" spans="1:21" ht="19.5" customHeight="1">
      <c r="A396" s="36"/>
      <c r="B396" s="353"/>
      <c r="C396" s="354"/>
      <c r="D396" s="137"/>
      <c r="E396" s="206">
        <f>IF(AND(Einträge!D396&gt;=29,Einträge!D396&lt;32),2,IF(AND(Einträge!D396&gt;=32,Einträge!D396&lt;=35),3,(IF(AND(Einträge!D396&lt;29,Einträge!D396&gt;0),1,IF(Einträge!D396="",0,4)))))</f>
        <v>0</v>
      </c>
      <c r="F396" s="349"/>
      <c r="G396" s="350"/>
      <c r="H396" s="349"/>
      <c r="I396" s="350"/>
      <c r="J396" s="347"/>
      <c r="K396" s="348"/>
      <c r="L396" s="348"/>
      <c r="M396" s="188"/>
      <c r="N396" s="35"/>
      <c r="O396" s="34"/>
      <c r="P396" s="34"/>
      <c r="Q396" s="35"/>
      <c r="R396" s="35"/>
      <c r="S396" s="227"/>
      <c r="T396" s="241"/>
      <c r="U396" s="234"/>
    </row>
    <row r="397" spans="1:21" ht="19.5" customHeight="1">
      <c r="A397" s="58"/>
      <c r="B397" s="355"/>
      <c r="C397" s="355"/>
      <c r="D397" s="191"/>
      <c r="E397" s="206">
        <f>IF(AND(Einträge!D397&gt;=29,Einträge!D397&lt;32),2,IF(AND(Einträge!D397&gt;=32,Einträge!D397&lt;=35),3,(IF(AND(Einträge!D397&lt;29,Einträge!D397&gt;0),1,IF(Einträge!D397="",0,4)))))</f>
        <v>0</v>
      </c>
      <c r="F397" s="351"/>
      <c r="G397" s="352"/>
      <c r="H397" s="351"/>
      <c r="I397" s="352"/>
      <c r="J397" s="345"/>
      <c r="K397" s="346"/>
      <c r="L397" s="346"/>
      <c r="M397" s="188"/>
      <c r="N397" s="31"/>
      <c r="O397" s="30"/>
      <c r="P397" s="30"/>
      <c r="Q397" s="31"/>
      <c r="R397" s="31"/>
      <c r="S397" s="228"/>
      <c r="T397" s="242"/>
      <c r="U397" s="235"/>
    </row>
    <row r="398" spans="1:21" ht="19.5" customHeight="1">
      <c r="A398" s="36"/>
      <c r="B398" s="353"/>
      <c r="C398" s="354"/>
      <c r="D398" s="137"/>
      <c r="E398" s="206">
        <f>IF(AND(Einträge!D398&gt;=29,Einträge!D398&lt;32),2,IF(AND(Einträge!D398&gt;=32,Einträge!D398&lt;=35),3,(IF(AND(Einträge!D398&lt;29,Einträge!D398&gt;0),1,IF(Einträge!D398="",0,4)))))</f>
        <v>0</v>
      </c>
      <c r="F398" s="349"/>
      <c r="G398" s="350"/>
      <c r="H398" s="349"/>
      <c r="I398" s="350"/>
      <c r="J398" s="347"/>
      <c r="K398" s="348"/>
      <c r="L398" s="348"/>
      <c r="M398" s="188"/>
      <c r="N398" s="35"/>
      <c r="O398" s="34"/>
      <c r="P398" s="34"/>
      <c r="Q398" s="35"/>
      <c r="R398" s="35"/>
      <c r="S398" s="227"/>
      <c r="T398" s="241"/>
      <c r="U398" s="234"/>
    </row>
    <row r="399" spans="1:21" ht="19.5" customHeight="1">
      <c r="A399" s="58"/>
      <c r="B399" s="355"/>
      <c r="C399" s="355"/>
      <c r="D399" s="191"/>
      <c r="E399" s="206">
        <f>IF(AND(Einträge!D399&gt;=29,Einträge!D399&lt;32),2,IF(AND(Einträge!D399&gt;=32,Einträge!D399&lt;=35),3,(IF(AND(Einträge!D399&lt;29,Einträge!D399&gt;0),1,IF(Einträge!D399="",0,4)))))</f>
        <v>0</v>
      </c>
      <c r="F399" s="351"/>
      <c r="G399" s="352"/>
      <c r="H399" s="351"/>
      <c r="I399" s="352"/>
      <c r="J399" s="345"/>
      <c r="K399" s="346"/>
      <c r="L399" s="346"/>
      <c r="M399" s="188"/>
      <c r="N399" s="31"/>
      <c r="O399" s="30"/>
      <c r="P399" s="30"/>
      <c r="Q399" s="31"/>
      <c r="R399" s="31"/>
      <c r="S399" s="228"/>
      <c r="T399" s="242"/>
      <c r="U399" s="235"/>
    </row>
    <row r="400" spans="1:21" ht="19.5" customHeight="1">
      <c r="A400" s="36"/>
      <c r="B400" s="353"/>
      <c r="C400" s="354"/>
      <c r="D400" s="137"/>
      <c r="E400" s="206">
        <f>IF(AND(Einträge!D400&gt;=29,Einträge!D400&lt;32),2,IF(AND(Einträge!D400&gt;=32,Einträge!D400&lt;=35),3,(IF(AND(Einträge!D400&lt;29,Einträge!D400&gt;0),1,IF(Einträge!D400="",0,4)))))</f>
        <v>0</v>
      </c>
      <c r="F400" s="349"/>
      <c r="G400" s="350"/>
      <c r="H400" s="349"/>
      <c r="I400" s="350"/>
      <c r="J400" s="347"/>
      <c r="K400" s="348"/>
      <c r="L400" s="348"/>
      <c r="M400" s="188"/>
      <c r="N400" s="35"/>
      <c r="O400" s="34"/>
      <c r="P400" s="34"/>
      <c r="Q400" s="35"/>
      <c r="R400" s="35"/>
      <c r="S400" s="227"/>
      <c r="T400" s="241"/>
      <c r="U400" s="234"/>
    </row>
    <row r="401" spans="1:21" ht="19.5" customHeight="1">
      <c r="A401" s="58"/>
      <c r="B401" s="355"/>
      <c r="C401" s="355"/>
      <c r="D401" s="191"/>
      <c r="E401" s="206">
        <f>IF(AND(Einträge!D401&gt;=29,Einträge!D401&lt;32),2,IF(AND(Einträge!D401&gt;=32,Einträge!D401&lt;=35),3,(IF(AND(Einträge!D401&lt;29,Einträge!D401&gt;0),1,IF(Einträge!D401="",0,4)))))</f>
        <v>0</v>
      </c>
      <c r="F401" s="351"/>
      <c r="G401" s="352"/>
      <c r="H401" s="351"/>
      <c r="I401" s="352"/>
      <c r="J401" s="345"/>
      <c r="K401" s="346"/>
      <c r="L401" s="346"/>
      <c r="M401" s="188"/>
      <c r="N401" s="31"/>
      <c r="O401" s="30"/>
      <c r="P401" s="30"/>
      <c r="Q401" s="31"/>
      <c r="R401" s="31"/>
      <c r="S401" s="228"/>
      <c r="T401" s="242"/>
      <c r="U401" s="235"/>
    </row>
    <row r="402" spans="1:21" ht="19.5" customHeight="1">
      <c r="A402" s="36"/>
      <c r="B402" s="353"/>
      <c r="C402" s="354"/>
      <c r="D402" s="137"/>
      <c r="E402" s="206">
        <f>IF(AND(Einträge!D402&gt;=29,Einträge!D402&lt;32),2,IF(AND(Einträge!D402&gt;=32,Einträge!D402&lt;=35),3,(IF(AND(Einträge!D402&lt;29,Einträge!D402&gt;0),1,IF(Einträge!D402="",0,4)))))</f>
        <v>0</v>
      </c>
      <c r="F402" s="349"/>
      <c r="G402" s="350"/>
      <c r="H402" s="349"/>
      <c r="I402" s="350"/>
      <c r="J402" s="347"/>
      <c r="K402" s="348"/>
      <c r="L402" s="348"/>
      <c r="M402" s="188"/>
      <c r="N402" s="35"/>
      <c r="O402" s="34"/>
      <c r="P402" s="34"/>
      <c r="Q402" s="35"/>
      <c r="R402" s="35"/>
      <c r="S402" s="227"/>
      <c r="T402" s="241"/>
      <c r="U402" s="234"/>
    </row>
    <row r="403" spans="1:21" ht="19.5" customHeight="1">
      <c r="A403" s="58"/>
      <c r="B403" s="355"/>
      <c r="C403" s="355"/>
      <c r="D403" s="191"/>
      <c r="E403" s="206">
        <f>IF(AND(Einträge!D403&gt;=29,Einträge!D403&lt;32),2,IF(AND(Einträge!D403&gt;=32,Einträge!D403&lt;=35),3,(IF(AND(Einträge!D403&lt;29,Einträge!D403&gt;0),1,IF(Einträge!D403="",0,4)))))</f>
        <v>0</v>
      </c>
      <c r="F403" s="351"/>
      <c r="G403" s="352"/>
      <c r="H403" s="351"/>
      <c r="I403" s="352"/>
      <c r="J403" s="345"/>
      <c r="K403" s="346"/>
      <c r="L403" s="346"/>
      <c r="M403" s="188"/>
      <c r="N403" s="31"/>
      <c r="O403" s="30"/>
      <c r="P403" s="30"/>
      <c r="Q403" s="31"/>
      <c r="R403" s="31"/>
      <c r="S403" s="228"/>
      <c r="T403" s="242"/>
      <c r="U403" s="235"/>
    </row>
    <row r="404" spans="1:21" ht="19.5" customHeight="1">
      <c r="A404" s="36"/>
      <c r="B404" s="353"/>
      <c r="C404" s="354"/>
      <c r="D404" s="137"/>
      <c r="E404" s="206">
        <f>IF(AND(Einträge!D404&gt;=29,Einträge!D404&lt;32),2,IF(AND(Einträge!D404&gt;=32,Einträge!D404&lt;=35),3,(IF(AND(Einträge!D404&lt;29,Einträge!D404&gt;0),1,IF(Einträge!D404="",0,4)))))</f>
        <v>0</v>
      </c>
      <c r="F404" s="349"/>
      <c r="G404" s="350"/>
      <c r="H404" s="349"/>
      <c r="I404" s="350"/>
      <c r="J404" s="347"/>
      <c r="K404" s="348"/>
      <c r="L404" s="348"/>
      <c r="M404" s="188"/>
      <c r="N404" s="53"/>
      <c r="O404" s="54"/>
      <c r="P404" s="54"/>
      <c r="Q404" s="53"/>
      <c r="R404" s="53"/>
      <c r="S404" s="230"/>
      <c r="T404" s="244"/>
      <c r="U404" s="237"/>
    </row>
    <row r="405" spans="1:21" ht="19.5" customHeight="1">
      <c r="A405" s="58"/>
      <c r="B405" s="355"/>
      <c r="C405" s="355"/>
      <c r="D405" s="191"/>
      <c r="E405" s="206">
        <f>IF(AND(Einträge!D405&gt;=29,Einträge!D405&lt;32),2,IF(AND(Einträge!D405&gt;=32,Einträge!D405&lt;=35),3,(IF(AND(Einträge!D405&lt;29,Einträge!D405&gt;0),1,IF(Einträge!D405="",0,4)))))</f>
        <v>0</v>
      </c>
      <c r="F405" s="351"/>
      <c r="G405" s="352"/>
      <c r="H405" s="351"/>
      <c r="I405" s="352"/>
      <c r="J405" s="345"/>
      <c r="K405" s="346"/>
      <c r="L405" s="346"/>
      <c r="M405" s="188"/>
      <c r="N405" s="31"/>
      <c r="O405" s="30"/>
      <c r="P405" s="30"/>
      <c r="Q405" s="31"/>
      <c r="R405" s="31"/>
      <c r="S405" s="228"/>
      <c r="T405" s="242"/>
      <c r="U405" s="235"/>
    </row>
    <row r="406" spans="1:21" ht="19.5" customHeight="1">
      <c r="A406" s="36"/>
      <c r="B406" s="353"/>
      <c r="C406" s="354"/>
      <c r="D406" s="137"/>
      <c r="E406" s="206">
        <f>IF(AND(Einträge!D406&gt;=29,Einträge!D406&lt;32),2,IF(AND(Einträge!D406&gt;=32,Einträge!D406&lt;=35),3,(IF(AND(Einträge!D406&lt;29,Einträge!D406&gt;0),1,IF(Einträge!D406="",0,4)))))</f>
        <v>0</v>
      </c>
      <c r="F406" s="349"/>
      <c r="G406" s="350"/>
      <c r="H406" s="349"/>
      <c r="I406" s="350"/>
      <c r="J406" s="347"/>
      <c r="K406" s="348"/>
      <c r="L406" s="348"/>
      <c r="M406" s="188"/>
      <c r="N406" s="33"/>
      <c r="O406" s="32"/>
      <c r="P406" s="32"/>
      <c r="Q406" s="33"/>
      <c r="R406" s="33"/>
      <c r="S406" s="229"/>
      <c r="T406" s="243"/>
      <c r="U406" s="236"/>
    </row>
    <row r="407" spans="1:21" ht="19.5" customHeight="1">
      <c r="A407" s="58"/>
      <c r="B407" s="355"/>
      <c r="C407" s="355"/>
      <c r="D407" s="191"/>
      <c r="E407" s="206">
        <f>IF(AND(Einträge!D407&gt;=29,Einträge!D407&lt;32),2,IF(AND(Einträge!D407&gt;=32,Einträge!D407&lt;=35),3,(IF(AND(Einträge!D407&lt;29,Einträge!D407&gt;0),1,IF(Einträge!D407="",0,4)))))</f>
        <v>0</v>
      </c>
      <c r="F407" s="351"/>
      <c r="G407" s="352"/>
      <c r="H407" s="351"/>
      <c r="I407" s="352"/>
      <c r="J407" s="345"/>
      <c r="K407" s="346"/>
      <c r="L407" s="346"/>
      <c r="M407" s="188"/>
      <c r="N407" s="31"/>
      <c r="O407" s="30"/>
      <c r="P407" s="30"/>
      <c r="Q407" s="31"/>
      <c r="R407" s="31"/>
      <c r="S407" s="228"/>
      <c r="T407" s="242"/>
      <c r="U407" s="235"/>
    </row>
    <row r="408" spans="1:21" ht="19.5" customHeight="1">
      <c r="A408" s="36"/>
      <c r="B408" s="353"/>
      <c r="C408" s="354"/>
      <c r="D408" s="137"/>
      <c r="E408" s="206">
        <f>IF(AND(Einträge!D408&gt;=29,Einträge!D408&lt;32),2,IF(AND(Einträge!D408&gt;=32,Einträge!D408&lt;=35),3,(IF(AND(Einträge!D408&lt;29,Einträge!D408&gt;0),1,IF(Einträge!D408="",0,4)))))</f>
        <v>0</v>
      </c>
      <c r="F408" s="349"/>
      <c r="G408" s="350"/>
      <c r="H408" s="349"/>
      <c r="I408" s="350"/>
      <c r="J408" s="347"/>
      <c r="K408" s="348"/>
      <c r="L408" s="348"/>
      <c r="M408" s="188"/>
      <c r="N408" s="35"/>
      <c r="O408" s="34"/>
      <c r="P408" s="34"/>
      <c r="Q408" s="35"/>
      <c r="R408" s="35"/>
      <c r="S408" s="227"/>
      <c r="T408" s="241"/>
      <c r="U408" s="234"/>
    </row>
    <row r="409" spans="1:21" ht="19.5" customHeight="1">
      <c r="A409" s="58"/>
      <c r="B409" s="355"/>
      <c r="C409" s="355"/>
      <c r="D409" s="191"/>
      <c r="E409" s="206">
        <f>IF(AND(Einträge!D409&gt;=29,Einträge!D409&lt;32),2,IF(AND(Einträge!D409&gt;=32,Einträge!D409&lt;=35),3,(IF(AND(Einträge!D409&lt;29,Einträge!D409&gt;0),1,IF(Einträge!D409="",0,4)))))</f>
        <v>0</v>
      </c>
      <c r="F409" s="351"/>
      <c r="G409" s="352"/>
      <c r="H409" s="351"/>
      <c r="I409" s="352"/>
      <c r="J409" s="345"/>
      <c r="K409" s="346"/>
      <c r="L409" s="346"/>
      <c r="M409" s="188"/>
      <c r="N409" s="31"/>
      <c r="O409" s="30"/>
      <c r="P409" s="30"/>
      <c r="Q409" s="31"/>
      <c r="R409" s="31"/>
      <c r="S409" s="228"/>
      <c r="T409" s="242"/>
      <c r="U409" s="235"/>
    </row>
    <row r="410" spans="1:21" ht="19.5" customHeight="1">
      <c r="A410" s="36"/>
      <c r="B410" s="353"/>
      <c r="C410" s="354"/>
      <c r="D410" s="137"/>
      <c r="E410" s="206">
        <f>IF(AND(Einträge!D410&gt;=29,Einträge!D410&lt;32),2,IF(AND(Einträge!D410&gt;=32,Einträge!D410&lt;=35),3,(IF(AND(Einträge!D410&lt;29,Einträge!D410&gt;0),1,IF(Einträge!D410="",0,4)))))</f>
        <v>0</v>
      </c>
      <c r="F410" s="349"/>
      <c r="G410" s="350"/>
      <c r="H410" s="349"/>
      <c r="I410" s="350"/>
      <c r="J410" s="347"/>
      <c r="K410" s="348"/>
      <c r="L410" s="348"/>
      <c r="M410" s="188"/>
      <c r="N410" s="35"/>
      <c r="O410" s="34"/>
      <c r="P410" s="34"/>
      <c r="Q410" s="35"/>
      <c r="R410" s="35"/>
      <c r="S410" s="227"/>
      <c r="T410" s="241"/>
      <c r="U410" s="234"/>
    </row>
    <row r="411" spans="1:21" ht="19.5" customHeight="1">
      <c r="A411" s="58"/>
      <c r="B411" s="355"/>
      <c r="C411" s="355"/>
      <c r="D411" s="191"/>
      <c r="E411" s="206">
        <f>IF(AND(Einträge!D411&gt;=29,Einträge!D411&lt;32),2,IF(AND(Einträge!D411&gt;=32,Einträge!D411&lt;=35),3,(IF(AND(Einträge!D411&lt;29,Einträge!D411&gt;0),1,IF(Einträge!D411="",0,4)))))</f>
        <v>0</v>
      </c>
      <c r="F411" s="351"/>
      <c r="G411" s="352"/>
      <c r="H411" s="351"/>
      <c r="I411" s="352"/>
      <c r="J411" s="345"/>
      <c r="K411" s="346"/>
      <c r="L411" s="346"/>
      <c r="M411" s="188"/>
      <c r="N411" s="31"/>
      <c r="O411" s="30"/>
      <c r="P411" s="30"/>
      <c r="Q411" s="31"/>
      <c r="R411" s="31"/>
      <c r="S411" s="228"/>
      <c r="T411" s="242"/>
      <c r="U411" s="235"/>
    </row>
    <row r="412" spans="1:21" ht="19.5" customHeight="1">
      <c r="A412" s="36"/>
      <c r="B412" s="353"/>
      <c r="C412" s="354"/>
      <c r="D412" s="137"/>
      <c r="E412" s="206">
        <f>IF(AND(Einträge!D412&gt;=29,Einträge!D412&lt;32),2,IF(AND(Einträge!D412&gt;=32,Einträge!D412&lt;=35),3,(IF(AND(Einträge!D412&lt;29,Einträge!D412&gt;0),1,IF(Einträge!D412="",0,4)))))</f>
        <v>0</v>
      </c>
      <c r="F412" s="349"/>
      <c r="G412" s="350"/>
      <c r="H412" s="349"/>
      <c r="I412" s="350"/>
      <c r="J412" s="347"/>
      <c r="K412" s="348"/>
      <c r="L412" s="348"/>
      <c r="M412" s="188"/>
      <c r="N412" s="35"/>
      <c r="O412" s="34"/>
      <c r="P412" s="34"/>
      <c r="Q412" s="35"/>
      <c r="R412" s="35"/>
      <c r="S412" s="227"/>
      <c r="T412" s="241"/>
      <c r="U412" s="234"/>
    </row>
    <row r="413" spans="1:21" ht="19.5" customHeight="1">
      <c r="A413" s="58"/>
      <c r="B413" s="355"/>
      <c r="C413" s="355"/>
      <c r="D413" s="191"/>
      <c r="E413" s="206">
        <f>IF(AND(Einträge!D413&gt;=29,Einträge!D413&lt;32),2,IF(AND(Einträge!D413&gt;=32,Einträge!D413&lt;=35),3,(IF(AND(Einträge!D413&lt;29,Einträge!D413&gt;0),1,IF(Einträge!D413="",0,4)))))</f>
        <v>0</v>
      </c>
      <c r="F413" s="351"/>
      <c r="G413" s="352"/>
      <c r="H413" s="351"/>
      <c r="I413" s="352"/>
      <c r="J413" s="345"/>
      <c r="K413" s="346"/>
      <c r="L413" s="346"/>
      <c r="M413" s="188"/>
      <c r="N413" s="31"/>
      <c r="O413" s="30"/>
      <c r="P413" s="30"/>
      <c r="Q413" s="31"/>
      <c r="R413" s="31"/>
      <c r="S413" s="228"/>
      <c r="T413" s="242"/>
      <c r="U413" s="235"/>
    </row>
    <row r="414" spans="1:21" ht="19.5" customHeight="1">
      <c r="A414" s="36"/>
      <c r="B414" s="353"/>
      <c r="C414" s="354"/>
      <c r="D414" s="137"/>
      <c r="E414" s="206">
        <f>IF(AND(Einträge!D414&gt;=29,Einträge!D414&lt;32),2,IF(AND(Einträge!D414&gt;=32,Einträge!D414&lt;=35),3,(IF(AND(Einträge!D414&lt;29,Einträge!D414&gt;0),1,IF(Einträge!D414="",0,4)))))</f>
        <v>0</v>
      </c>
      <c r="F414" s="349"/>
      <c r="G414" s="350"/>
      <c r="H414" s="349"/>
      <c r="I414" s="350"/>
      <c r="J414" s="347"/>
      <c r="K414" s="348"/>
      <c r="L414" s="348"/>
      <c r="M414" s="188"/>
      <c r="N414" s="35"/>
      <c r="O414" s="34"/>
      <c r="P414" s="34"/>
      <c r="Q414" s="35"/>
      <c r="R414" s="35"/>
      <c r="S414" s="227"/>
      <c r="T414" s="241"/>
      <c r="U414" s="234"/>
    </row>
    <row r="415" spans="1:21" ht="19.5" customHeight="1">
      <c r="A415" s="58"/>
      <c r="B415" s="355"/>
      <c r="C415" s="355"/>
      <c r="D415" s="191"/>
      <c r="E415" s="206">
        <f>IF(AND(Einträge!D415&gt;=29,Einträge!D415&lt;32),2,IF(AND(Einträge!D415&gt;=32,Einträge!D415&lt;=35),3,(IF(AND(Einträge!D415&lt;29,Einträge!D415&gt;0),1,IF(Einträge!D415="",0,4)))))</f>
        <v>0</v>
      </c>
      <c r="F415" s="351"/>
      <c r="G415" s="352"/>
      <c r="H415" s="351"/>
      <c r="I415" s="352"/>
      <c r="J415" s="345"/>
      <c r="K415" s="346"/>
      <c r="L415" s="346"/>
      <c r="M415" s="188"/>
      <c r="N415" s="31"/>
      <c r="O415" s="30"/>
      <c r="P415" s="30"/>
      <c r="Q415" s="31"/>
      <c r="R415" s="31"/>
      <c r="S415" s="228"/>
      <c r="T415" s="242"/>
      <c r="U415" s="235"/>
    </row>
    <row r="416" spans="1:21" ht="19.5" customHeight="1">
      <c r="A416" s="36"/>
      <c r="B416" s="353"/>
      <c r="C416" s="354"/>
      <c r="D416" s="137"/>
      <c r="E416" s="206">
        <f>IF(AND(Einträge!D416&gt;=29,Einträge!D416&lt;32),2,IF(AND(Einträge!D416&gt;=32,Einträge!D416&lt;=35),3,(IF(AND(Einträge!D416&lt;29,Einträge!D416&gt;0),1,IF(Einträge!D416="",0,4)))))</f>
        <v>0</v>
      </c>
      <c r="F416" s="349"/>
      <c r="G416" s="350"/>
      <c r="H416" s="349"/>
      <c r="I416" s="350"/>
      <c r="J416" s="347"/>
      <c r="K416" s="348"/>
      <c r="L416" s="348"/>
      <c r="M416" s="188"/>
      <c r="N416" s="35"/>
      <c r="O416" s="34"/>
      <c r="P416" s="34"/>
      <c r="Q416" s="35"/>
      <c r="R416" s="35"/>
      <c r="S416" s="227"/>
      <c r="T416" s="241"/>
      <c r="U416" s="234"/>
    </row>
    <row r="417" spans="1:21" ht="19.5" customHeight="1">
      <c r="A417" s="58"/>
      <c r="B417" s="355"/>
      <c r="C417" s="355"/>
      <c r="D417" s="191"/>
      <c r="E417" s="206">
        <f>IF(AND(Einträge!D417&gt;=29,Einträge!D417&lt;32),2,IF(AND(Einträge!D417&gt;=32,Einträge!D417&lt;=35),3,(IF(AND(Einträge!D417&lt;29,Einträge!D417&gt;0),1,IF(Einträge!D417="",0,4)))))</f>
        <v>0</v>
      </c>
      <c r="F417" s="351"/>
      <c r="G417" s="352"/>
      <c r="H417" s="351"/>
      <c r="I417" s="352"/>
      <c r="J417" s="345"/>
      <c r="K417" s="346"/>
      <c r="L417" s="346"/>
      <c r="M417" s="188"/>
      <c r="N417" s="31"/>
      <c r="O417" s="30"/>
      <c r="P417" s="30"/>
      <c r="Q417" s="31"/>
      <c r="R417" s="31"/>
      <c r="S417" s="228"/>
      <c r="T417" s="242"/>
      <c r="U417" s="235"/>
    </row>
    <row r="418" spans="1:21" ht="19.5" customHeight="1">
      <c r="A418" s="36"/>
      <c r="B418" s="353"/>
      <c r="C418" s="354"/>
      <c r="D418" s="137"/>
      <c r="E418" s="206">
        <f>IF(AND(Einträge!D418&gt;=29,Einträge!D418&lt;32),2,IF(AND(Einträge!D418&gt;=32,Einträge!D418&lt;=35),3,(IF(AND(Einträge!D418&lt;29,Einträge!D418&gt;0),1,IF(Einträge!D418="",0,4)))))</f>
        <v>0</v>
      </c>
      <c r="F418" s="349"/>
      <c r="G418" s="350"/>
      <c r="H418" s="349"/>
      <c r="I418" s="350"/>
      <c r="J418" s="347"/>
      <c r="K418" s="348"/>
      <c r="L418" s="348"/>
      <c r="M418" s="188"/>
      <c r="N418" s="35"/>
      <c r="O418" s="34"/>
      <c r="P418" s="34"/>
      <c r="Q418" s="35"/>
      <c r="R418" s="35"/>
      <c r="S418" s="227"/>
      <c r="T418" s="241"/>
      <c r="U418" s="234"/>
    </row>
    <row r="419" spans="1:21" ht="19.5" customHeight="1">
      <c r="A419" s="58"/>
      <c r="B419" s="355"/>
      <c r="C419" s="355"/>
      <c r="D419" s="191"/>
      <c r="E419" s="206">
        <f>IF(AND(Einträge!D419&gt;=29,Einträge!D419&lt;32),2,IF(AND(Einträge!D419&gt;=32,Einträge!D419&lt;=35),3,(IF(AND(Einträge!D419&lt;29,Einträge!D419&gt;0),1,IF(Einträge!D419="",0,4)))))</f>
        <v>0</v>
      </c>
      <c r="F419" s="351"/>
      <c r="G419" s="352"/>
      <c r="H419" s="351"/>
      <c r="I419" s="352"/>
      <c r="J419" s="345"/>
      <c r="K419" s="346"/>
      <c r="L419" s="346"/>
      <c r="M419" s="188"/>
      <c r="N419" s="31"/>
      <c r="O419" s="30"/>
      <c r="P419" s="30"/>
      <c r="Q419" s="31"/>
      <c r="R419" s="31"/>
      <c r="S419" s="228"/>
      <c r="T419" s="242"/>
      <c r="U419" s="235"/>
    </row>
    <row r="420" spans="1:21" ht="19.5" customHeight="1">
      <c r="A420" s="36"/>
      <c r="B420" s="353"/>
      <c r="C420" s="354"/>
      <c r="D420" s="137"/>
      <c r="E420" s="206">
        <f>IF(AND(Einträge!D420&gt;=29,Einträge!D420&lt;32),2,IF(AND(Einträge!D420&gt;=32,Einträge!D420&lt;=35),3,(IF(AND(Einträge!D420&lt;29,Einträge!D420&gt;0),1,IF(Einträge!D420="",0,4)))))</f>
        <v>0</v>
      </c>
      <c r="F420" s="349"/>
      <c r="G420" s="350"/>
      <c r="H420" s="349"/>
      <c r="I420" s="350"/>
      <c r="J420" s="347"/>
      <c r="K420" s="348"/>
      <c r="L420" s="348"/>
      <c r="M420" s="188"/>
      <c r="N420" s="35"/>
      <c r="O420" s="34"/>
      <c r="P420" s="34"/>
      <c r="Q420" s="35"/>
      <c r="R420" s="35"/>
      <c r="S420" s="227"/>
      <c r="T420" s="241"/>
      <c r="U420" s="234"/>
    </row>
    <row r="421" spans="1:21" ht="19.5" customHeight="1">
      <c r="A421" s="58"/>
      <c r="B421" s="355"/>
      <c r="C421" s="355"/>
      <c r="D421" s="191"/>
      <c r="E421" s="206">
        <f>IF(AND(Einträge!D421&gt;=29,Einträge!D421&lt;32),2,IF(AND(Einträge!D421&gt;=32,Einträge!D421&lt;=35),3,(IF(AND(Einträge!D421&lt;29,Einträge!D421&gt;0),1,IF(Einträge!D421="",0,4)))))</f>
        <v>0</v>
      </c>
      <c r="F421" s="351"/>
      <c r="G421" s="352"/>
      <c r="H421" s="351"/>
      <c r="I421" s="352"/>
      <c r="J421" s="345"/>
      <c r="K421" s="346"/>
      <c r="L421" s="346"/>
      <c r="M421" s="188"/>
      <c r="N421" s="31"/>
      <c r="O421" s="30"/>
      <c r="P421" s="30"/>
      <c r="Q421" s="31"/>
      <c r="R421" s="31"/>
      <c r="S421" s="228"/>
      <c r="T421" s="242"/>
      <c r="U421" s="235"/>
    </row>
    <row r="422" spans="1:21" ht="19.5" customHeight="1">
      <c r="A422" s="36"/>
      <c r="B422" s="353"/>
      <c r="C422" s="354"/>
      <c r="D422" s="137"/>
      <c r="E422" s="206">
        <f>IF(AND(Einträge!D422&gt;=29,Einträge!D422&lt;32),2,IF(AND(Einträge!D422&gt;=32,Einträge!D422&lt;=35),3,(IF(AND(Einträge!D422&lt;29,Einträge!D422&gt;0),1,IF(Einträge!D422="",0,4)))))</f>
        <v>0</v>
      </c>
      <c r="F422" s="349"/>
      <c r="G422" s="350"/>
      <c r="H422" s="349"/>
      <c r="I422" s="350"/>
      <c r="J422" s="347"/>
      <c r="K422" s="348"/>
      <c r="L422" s="348"/>
      <c r="M422" s="188"/>
      <c r="N422" s="35"/>
      <c r="O422" s="34"/>
      <c r="P422" s="34"/>
      <c r="Q422" s="35"/>
      <c r="R422" s="35"/>
      <c r="S422" s="227"/>
      <c r="T422" s="241"/>
      <c r="U422" s="234"/>
    </row>
    <row r="423" spans="1:21" ht="19.5" customHeight="1">
      <c r="A423" s="58"/>
      <c r="B423" s="355"/>
      <c r="C423" s="355"/>
      <c r="D423" s="191"/>
      <c r="E423" s="206">
        <f>IF(AND(Einträge!D423&gt;=29,Einträge!D423&lt;32),2,IF(AND(Einträge!D423&gt;=32,Einträge!D423&lt;=35),3,(IF(AND(Einträge!D423&lt;29,Einträge!D423&gt;0),1,IF(Einträge!D423="",0,4)))))</f>
        <v>0</v>
      </c>
      <c r="F423" s="351"/>
      <c r="G423" s="352"/>
      <c r="H423" s="351"/>
      <c r="I423" s="352"/>
      <c r="J423" s="345"/>
      <c r="K423" s="346"/>
      <c r="L423" s="346"/>
      <c r="M423" s="188"/>
      <c r="N423" s="31"/>
      <c r="O423" s="30"/>
      <c r="P423" s="30"/>
      <c r="Q423" s="31"/>
      <c r="R423" s="31"/>
      <c r="S423" s="228"/>
      <c r="T423" s="242"/>
      <c r="U423" s="235"/>
    </row>
    <row r="424" spans="1:21" ht="19.5" customHeight="1">
      <c r="A424" s="36"/>
      <c r="B424" s="353"/>
      <c r="C424" s="354"/>
      <c r="D424" s="137"/>
      <c r="E424" s="206">
        <f>IF(AND(Einträge!D424&gt;=29,Einträge!D424&lt;32),2,IF(AND(Einträge!D424&gt;=32,Einträge!D424&lt;=35),3,(IF(AND(Einträge!D424&lt;29,Einträge!D424&gt;0),1,IF(Einträge!D424="",0,4)))))</f>
        <v>0</v>
      </c>
      <c r="F424" s="349"/>
      <c r="G424" s="350"/>
      <c r="H424" s="349"/>
      <c r="I424" s="350"/>
      <c r="J424" s="347"/>
      <c r="K424" s="348"/>
      <c r="L424" s="348"/>
      <c r="M424" s="188"/>
      <c r="N424" s="53"/>
      <c r="O424" s="54"/>
      <c r="P424" s="54"/>
      <c r="Q424" s="53"/>
      <c r="R424" s="53"/>
      <c r="S424" s="230"/>
      <c r="T424" s="244"/>
      <c r="U424" s="237"/>
    </row>
    <row r="425" spans="1:21" ht="19.5" customHeight="1">
      <c r="A425" s="58"/>
      <c r="B425" s="355"/>
      <c r="C425" s="355"/>
      <c r="D425" s="191"/>
      <c r="E425" s="206">
        <f>IF(AND(Einträge!D425&gt;=29,Einträge!D425&lt;32),2,IF(AND(Einträge!D425&gt;=32,Einträge!D425&lt;=35),3,(IF(AND(Einträge!D425&lt;29,Einträge!D425&gt;0),1,IF(Einträge!D425="",0,4)))))</f>
        <v>0</v>
      </c>
      <c r="F425" s="351"/>
      <c r="G425" s="352"/>
      <c r="H425" s="351"/>
      <c r="I425" s="352"/>
      <c r="J425" s="345"/>
      <c r="K425" s="346"/>
      <c r="L425" s="346"/>
      <c r="M425" s="188"/>
      <c r="N425" s="31"/>
      <c r="O425" s="30"/>
      <c r="P425" s="30"/>
      <c r="Q425" s="31"/>
      <c r="R425" s="31"/>
      <c r="S425" s="228"/>
      <c r="T425" s="242"/>
      <c r="U425" s="235"/>
    </row>
    <row r="426" spans="1:21" ht="19.5" customHeight="1">
      <c r="A426" s="36"/>
      <c r="B426" s="353"/>
      <c r="C426" s="354"/>
      <c r="D426" s="137"/>
      <c r="E426" s="206">
        <f>IF(AND(Einträge!D426&gt;=29,Einträge!D426&lt;32),2,IF(AND(Einträge!D426&gt;=32,Einträge!D426&lt;=35),3,(IF(AND(Einträge!D426&lt;29,Einträge!D426&gt;0),1,IF(Einträge!D426="",0,4)))))</f>
        <v>0</v>
      </c>
      <c r="F426" s="349"/>
      <c r="G426" s="350"/>
      <c r="H426" s="349"/>
      <c r="I426" s="350"/>
      <c r="J426" s="347"/>
      <c r="K426" s="348"/>
      <c r="L426" s="348"/>
      <c r="M426" s="188"/>
      <c r="N426" s="33"/>
      <c r="O426" s="32"/>
      <c r="P426" s="32"/>
      <c r="Q426" s="33"/>
      <c r="R426" s="33"/>
      <c r="S426" s="229"/>
      <c r="T426" s="243"/>
      <c r="U426" s="236"/>
    </row>
    <row r="427" spans="1:21" ht="19.5" customHeight="1">
      <c r="A427" s="58"/>
      <c r="B427" s="355"/>
      <c r="C427" s="355"/>
      <c r="D427" s="191"/>
      <c r="E427" s="206">
        <f>IF(AND(Einträge!D427&gt;=29,Einträge!D427&lt;32),2,IF(AND(Einträge!D427&gt;=32,Einträge!D427&lt;=35),3,(IF(AND(Einträge!D427&lt;29,Einträge!D427&gt;0),1,IF(Einträge!D427="",0,4)))))</f>
        <v>0</v>
      </c>
      <c r="F427" s="351"/>
      <c r="G427" s="352"/>
      <c r="H427" s="351"/>
      <c r="I427" s="352"/>
      <c r="J427" s="345"/>
      <c r="K427" s="346"/>
      <c r="L427" s="346"/>
      <c r="M427" s="188"/>
      <c r="N427" s="31"/>
      <c r="O427" s="30"/>
      <c r="P427" s="30"/>
      <c r="Q427" s="31"/>
      <c r="R427" s="31"/>
      <c r="S427" s="228"/>
      <c r="T427" s="242"/>
      <c r="U427" s="235"/>
    </row>
    <row r="428" spans="1:21" ht="19.5" customHeight="1">
      <c r="A428" s="36"/>
      <c r="B428" s="353"/>
      <c r="C428" s="354"/>
      <c r="D428" s="137"/>
      <c r="E428" s="206">
        <f>IF(AND(Einträge!D428&gt;=29,Einträge!D428&lt;32),2,IF(AND(Einträge!D428&gt;=32,Einträge!D428&lt;=35),3,(IF(AND(Einträge!D428&lt;29,Einträge!D428&gt;0),1,IF(Einträge!D428="",0,4)))))</f>
        <v>0</v>
      </c>
      <c r="F428" s="349"/>
      <c r="G428" s="350"/>
      <c r="H428" s="349"/>
      <c r="I428" s="350"/>
      <c r="J428" s="347"/>
      <c r="K428" s="348"/>
      <c r="L428" s="348"/>
      <c r="M428" s="188"/>
      <c r="N428" s="35"/>
      <c r="O428" s="34"/>
      <c r="P428" s="34"/>
      <c r="Q428" s="35"/>
      <c r="R428" s="35"/>
      <c r="S428" s="227"/>
      <c r="T428" s="241"/>
      <c r="U428" s="234"/>
    </row>
    <row r="429" spans="1:21" ht="19.5" customHeight="1">
      <c r="A429" s="58"/>
      <c r="B429" s="355"/>
      <c r="C429" s="355"/>
      <c r="D429" s="191"/>
      <c r="E429" s="206">
        <f>IF(AND(Einträge!D429&gt;=29,Einträge!D429&lt;32),2,IF(AND(Einträge!D429&gt;=32,Einträge!D429&lt;=35),3,(IF(AND(Einträge!D429&lt;29,Einträge!D429&gt;0),1,IF(Einträge!D429="",0,4)))))</f>
        <v>0</v>
      </c>
      <c r="F429" s="351"/>
      <c r="G429" s="352"/>
      <c r="H429" s="351"/>
      <c r="I429" s="352"/>
      <c r="J429" s="345"/>
      <c r="K429" s="346"/>
      <c r="L429" s="346"/>
      <c r="M429" s="188"/>
      <c r="N429" s="31"/>
      <c r="O429" s="30"/>
      <c r="P429" s="30"/>
      <c r="Q429" s="31"/>
      <c r="R429" s="31"/>
      <c r="S429" s="228"/>
      <c r="T429" s="242"/>
      <c r="U429" s="235"/>
    </row>
    <row r="430" spans="1:21" ht="19.5" customHeight="1">
      <c r="A430" s="36"/>
      <c r="B430" s="353"/>
      <c r="C430" s="354"/>
      <c r="D430" s="137"/>
      <c r="E430" s="206">
        <f>IF(AND(Einträge!D430&gt;=29,Einträge!D430&lt;32),2,IF(AND(Einträge!D430&gt;=32,Einträge!D430&lt;=35),3,(IF(AND(Einträge!D430&lt;29,Einträge!D430&gt;0),1,IF(Einträge!D430="",0,4)))))</f>
        <v>0</v>
      </c>
      <c r="F430" s="349"/>
      <c r="G430" s="350"/>
      <c r="H430" s="349"/>
      <c r="I430" s="350"/>
      <c r="J430" s="347"/>
      <c r="K430" s="348"/>
      <c r="L430" s="348"/>
      <c r="M430" s="188"/>
      <c r="N430" s="35"/>
      <c r="O430" s="34"/>
      <c r="P430" s="34"/>
      <c r="Q430" s="35"/>
      <c r="R430" s="35"/>
      <c r="S430" s="227"/>
      <c r="T430" s="241"/>
      <c r="U430" s="234"/>
    </row>
    <row r="431" spans="1:21" ht="19.5" customHeight="1">
      <c r="A431" s="58"/>
      <c r="B431" s="355"/>
      <c r="C431" s="355"/>
      <c r="D431" s="191"/>
      <c r="E431" s="206">
        <f>IF(AND(Einträge!D431&gt;=29,Einträge!D431&lt;32),2,IF(AND(Einträge!D431&gt;=32,Einträge!D431&lt;=35),3,(IF(AND(Einträge!D431&lt;29,Einträge!D431&gt;0),1,IF(Einträge!D431="",0,4)))))</f>
        <v>0</v>
      </c>
      <c r="F431" s="351"/>
      <c r="G431" s="352"/>
      <c r="H431" s="351"/>
      <c r="I431" s="352"/>
      <c r="J431" s="345"/>
      <c r="K431" s="346"/>
      <c r="L431" s="346"/>
      <c r="M431" s="188"/>
      <c r="N431" s="31"/>
      <c r="O431" s="30"/>
      <c r="P431" s="30"/>
      <c r="Q431" s="31"/>
      <c r="R431" s="31"/>
      <c r="S431" s="228"/>
      <c r="T431" s="242"/>
      <c r="U431" s="235"/>
    </row>
    <row r="432" spans="1:21" ht="19.5" customHeight="1">
      <c r="A432" s="36"/>
      <c r="B432" s="353"/>
      <c r="C432" s="354"/>
      <c r="D432" s="137"/>
      <c r="E432" s="206">
        <f>IF(AND(Einträge!D432&gt;=29,Einträge!D432&lt;32),2,IF(AND(Einträge!D432&gt;=32,Einträge!D432&lt;=35),3,(IF(AND(Einträge!D432&lt;29,Einträge!D432&gt;0),1,IF(Einträge!D432="",0,4)))))</f>
        <v>0</v>
      </c>
      <c r="F432" s="349"/>
      <c r="G432" s="350"/>
      <c r="H432" s="349"/>
      <c r="I432" s="350"/>
      <c r="J432" s="347"/>
      <c r="K432" s="348"/>
      <c r="L432" s="348"/>
      <c r="M432" s="188"/>
      <c r="N432" s="35"/>
      <c r="O432" s="34"/>
      <c r="P432" s="34"/>
      <c r="Q432" s="35"/>
      <c r="R432" s="35"/>
      <c r="S432" s="227"/>
      <c r="T432" s="241"/>
      <c r="U432" s="234"/>
    </row>
    <row r="433" spans="1:21" ht="19.5" customHeight="1">
      <c r="A433" s="58"/>
      <c r="B433" s="355"/>
      <c r="C433" s="355"/>
      <c r="D433" s="191"/>
      <c r="E433" s="206">
        <f>IF(AND(Einträge!D433&gt;=29,Einträge!D433&lt;32),2,IF(AND(Einträge!D433&gt;=32,Einträge!D433&lt;=35),3,(IF(AND(Einträge!D433&lt;29,Einträge!D433&gt;0),1,IF(Einträge!D433="",0,4)))))</f>
        <v>0</v>
      </c>
      <c r="F433" s="351"/>
      <c r="G433" s="352"/>
      <c r="H433" s="351"/>
      <c r="I433" s="352"/>
      <c r="J433" s="345"/>
      <c r="K433" s="346"/>
      <c r="L433" s="346"/>
      <c r="M433" s="188"/>
      <c r="N433" s="31"/>
      <c r="O433" s="30"/>
      <c r="P433" s="30"/>
      <c r="Q433" s="31"/>
      <c r="R433" s="31"/>
      <c r="S433" s="228"/>
      <c r="T433" s="242"/>
      <c r="U433" s="235"/>
    </row>
    <row r="434" spans="1:21" ht="19.5" customHeight="1">
      <c r="A434" s="36"/>
      <c r="B434" s="353"/>
      <c r="C434" s="354"/>
      <c r="D434" s="137"/>
      <c r="E434" s="206">
        <f>IF(AND(Einträge!D434&gt;=29,Einträge!D434&lt;32),2,IF(AND(Einträge!D434&gt;=32,Einträge!D434&lt;=35),3,(IF(AND(Einträge!D434&lt;29,Einträge!D434&gt;0),1,IF(Einträge!D434="",0,4)))))</f>
        <v>0</v>
      </c>
      <c r="F434" s="349"/>
      <c r="G434" s="350"/>
      <c r="H434" s="349"/>
      <c r="I434" s="350"/>
      <c r="J434" s="347"/>
      <c r="K434" s="348"/>
      <c r="L434" s="348"/>
      <c r="M434" s="188"/>
      <c r="N434" s="35"/>
      <c r="O434" s="34"/>
      <c r="P434" s="34"/>
      <c r="Q434" s="35"/>
      <c r="R434" s="35"/>
      <c r="S434" s="227"/>
      <c r="T434" s="241"/>
      <c r="U434" s="234"/>
    </row>
    <row r="435" spans="1:21" ht="19.5" customHeight="1">
      <c r="A435" s="58"/>
      <c r="B435" s="355"/>
      <c r="C435" s="355"/>
      <c r="D435" s="191"/>
      <c r="E435" s="206">
        <f>IF(AND(Einträge!D435&gt;=29,Einträge!D435&lt;32),2,IF(AND(Einträge!D435&gt;=32,Einträge!D435&lt;=35),3,(IF(AND(Einträge!D435&lt;29,Einträge!D435&gt;0),1,IF(Einträge!D435="",0,4)))))</f>
        <v>0</v>
      </c>
      <c r="F435" s="351"/>
      <c r="G435" s="352"/>
      <c r="H435" s="351"/>
      <c r="I435" s="352"/>
      <c r="J435" s="345"/>
      <c r="K435" s="346"/>
      <c r="L435" s="346"/>
      <c r="M435" s="188"/>
      <c r="N435" s="31"/>
      <c r="O435" s="30"/>
      <c r="P435" s="30"/>
      <c r="Q435" s="31"/>
      <c r="R435" s="31"/>
      <c r="S435" s="228"/>
      <c r="T435" s="242"/>
      <c r="U435" s="235"/>
    </row>
    <row r="436" spans="1:21" ht="19.5" customHeight="1">
      <c r="A436" s="36"/>
      <c r="B436" s="353"/>
      <c r="C436" s="354"/>
      <c r="D436" s="137"/>
      <c r="E436" s="206">
        <f>IF(AND(Einträge!D436&gt;=29,Einträge!D436&lt;32),2,IF(AND(Einträge!D436&gt;=32,Einträge!D436&lt;=35),3,(IF(AND(Einträge!D436&lt;29,Einträge!D436&gt;0),1,IF(Einträge!D436="",0,4)))))</f>
        <v>0</v>
      </c>
      <c r="F436" s="349"/>
      <c r="G436" s="350"/>
      <c r="H436" s="349"/>
      <c r="I436" s="350"/>
      <c r="J436" s="347"/>
      <c r="K436" s="348"/>
      <c r="L436" s="348"/>
      <c r="M436" s="188"/>
      <c r="N436" s="35"/>
      <c r="O436" s="34"/>
      <c r="P436" s="34"/>
      <c r="Q436" s="35"/>
      <c r="R436" s="35"/>
      <c r="S436" s="227"/>
      <c r="T436" s="241"/>
      <c r="U436" s="234"/>
    </row>
    <row r="437" spans="1:21" ht="19.5" customHeight="1">
      <c r="A437" s="58"/>
      <c r="B437" s="355"/>
      <c r="C437" s="355"/>
      <c r="D437" s="191"/>
      <c r="E437" s="206">
        <f>IF(AND(Einträge!D437&gt;=29,Einträge!D437&lt;32),2,IF(AND(Einträge!D437&gt;=32,Einträge!D437&lt;=35),3,(IF(AND(Einträge!D437&lt;29,Einträge!D437&gt;0),1,IF(Einträge!D437="",0,4)))))</f>
        <v>0</v>
      </c>
      <c r="F437" s="351"/>
      <c r="G437" s="352"/>
      <c r="H437" s="351"/>
      <c r="I437" s="352"/>
      <c r="J437" s="345"/>
      <c r="K437" s="346"/>
      <c r="L437" s="346"/>
      <c r="M437" s="188"/>
      <c r="N437" s="31"/>
      <c r="O437" s="30"/>
      <c r="P437" s="30"/>
      <c r="Q437" s="31"/>
      <c r="R437" s="31"/>
      <c r="S437" s="228"/>
      <c r="T437" s="242"/>
      <c r="U437" s="235"/>
    </row>
    <row r="438" spans="1:21" ht="19.5" customHeight="1">
      <c r="A438" s="36"/>
      <c r="B438" s="353"/>
      <c r="C438" s="354"/>
      <c r="D438" s="137"/>
      <c r="E438" s="206">
        <f>IF(AND(Einträge!D438&gt;=29,Einträge!D438&lt;32),2,IF(AND(Einträge!D438&gt;=32,Einträge!D438&lt;=35),3,(IF(AND(Einträge!D438&lt;29,Einträge!D438&gt;0),1,IF(Einträge!D438="",0,4)))))</f>
        <v>0</v>
      </c>
      <c r="F438" s="349"/>
      <c r="G438" s="350"/>
      <c r="H438" s="349"/>
      <c r="I438" s="350"/>
      <c r="J438" s="347"/>
      <c r="K438" s="348"/>
      <c r="L438" s="348"/>
      <c r="M438" s="188"/>
      <c r="N438" s="35"/>
      <c r="O438" s="34"/>
      <c r="P438" s="34"/>
      <c r="Q438" s="35"/>
      <c r="R438" s="35"/>
      <c r="S438" s="227"/>
      <c r="T438" s="241"/>
      <c r="U438" s="234"/>
    </row>
    <row r="439" spans="1:21" ht="19.5" customHeight="1">
      <c r="A439" s="58"/>
      <c r="B439" s="355"/>
      <c r="C439" s="355"/>
      <c r="D439" s="191"/>
      <c r="E439" s="206">
        <f>IF(AND(Einträge!D439&gt;=29,Einträge!D439&lt;32),2,IF(AND(Einträge!D439&gt;=32,Einträge!D439&lt;=35),3,(IF(AND(Einträge!D439&lt;29,Einträge!D439&gt;0),1,IF(Einträge!D439="",0,4)))))</f>
        <v>0</v>
      </c>
      <c r="F439" s="351"/>
      <c r="G439" s="352"/>
      <c r="H439" s="351"/>
      <c r="I439" s="352"/>
      <c r="J439" s="345"/>
      <c r="K439" s="346"/>
      <c r="L439" s="346"/>
      <c r="M439" s="188"/>
      <c r="N439" s="31"/>
      <c r="O439" s="30"/>
      <c r="P439" s="30"/>
      <c r="Q439" s="31"/>
      <c r="R439" s="31"/>
      <c r="S439" s="228"/>
      <c r="T439" s="242"/>
      <c r="U439" s="235"/>
    </row>
    <row r="440" spans="1:21" ht="19.5" customHeight="1">
      <c r="A440" s="36"/>
      <c r="B440" s="353"/>
      <c r="C440" s="354"/>
      <c r="D440" s="137"/>
      <c r="E440" s="206">
        <f>IF(AND(Einträge!D440&gt;=29,Einträge!D440&lt;32),2,IF(AND(Einträge!D440&gt;=32,Einträge!D440&lt;=35),3,(IF(AND(Einträge!D440&lt;29,Einträge!D440&gt;0),1,IF(Einträge!D440="",0,4)))))</f>
        <v>0</v>
      </c>
      <c r="F440" s="349"/>
      <c r="G440" s="350"/>
      <c r="H440" s="349"/>
      <c r="I440" s="350"/>
      <c r="J440" s="347"/>
      <c r="K440" s="348"/>
      <c r="L440" s="348"/>
      <c r="M440" s="188"/>
      <c r="N440" s="35"/>
      <c r="O440" s="34"/>
      <c r="P440" s="34"/>
      <c r="Q440" s="35"/>
      <c r="R440" s="35"/>
      <c r="S440" s="227"/>
      <c r="T440" s="241"/>
      <c r="U440" s="234"/>
    </row>
    <row r="441" spans="1:21" ht="19.5" customHeight="1">
      <c r="A441" s="58"/>
      <c r="B441" s="355"/>
      <c r="C441" s="355"/>
      <c r="D441" s="191"/>
      <c r="E441" s="206">
        <f>IF(AND(Einträge!D441&gt;=29,Einträge!D441&lt;32),2,IF(AND(Einträge!D441&gt;=32,Einträge!D441&lt;=35),3,(IF(AND(Einträge!D441&lt;29,Einträge!D441&gt;0),1,IF(Einträge!D441="",0,4)))))</f>
        <v>0</v>
      </c>
      <c r="F441" s="351"/>
      <c r="G441" s="352"/>
      <c r="H441" s="351"/>
      <c r="I441" s="352"/>
      <c r="J441" s="345"/>
      <c r="K441" s="346"/>
      <c r="L441" s="346"/>
      <c r="M441" s="188"/>
      <c r="N441" s="31"/>
      <c r="O441" s="30"/>
      <c r="P441" s="30"/>
      <c r="Q441" s="31"/>
      <c r="R441" s="31"/>
      <c r="S441" s="228"/>
      <c r="T441" s="242"/>
      <c r="U441" s="235"/>
    </row>
    <row r="442" spans="1:21" ht="19.5" customHeight="1">
      <c r="A442" s="36"/>
      <c r="B442" s="353"/>
      <c r="C442" s="354"/>
      <c r="D442" s="137"/>
      <c r="E442" s="206">
        <f>IF(AND(Einträge!D442&gt;=29,Einträge!D442&lt;32),2,IF(AND(Einträge!D442&gt;=32,Einträge!D442&lt;=35),3,(IF(AND(Einträge!D442&lt;29,Einträge!D442&gt;0),1,IF(Einträge!D442="",0,4)))))</f>
        <v>0</v>
      </c>
      <c r="F442" s="349"/>
      <c r="G442" s="350"/>
      <c r="H442" s="349"/>
      <c r="I442" s="350"/>
      <c r="J442" s="347"/>
      <c r="K442" s="348"/>
      <c r="L442" s="348"/>
      <c r="M442" s="188"/>
      <c r="N442" s="35"/>
      <c r="O442" s="34"/>
      <c r="P442" s="34"/>
      <c r="Q442" s="35"/>
      <c r="R442" s="35"/>
      <c r="S442" s="227"/>
      <c r="T442" s="241"/>
      <c r="U442" s="234"/>
    </row>
    <row r="443" spans="1:21" ht="19.5" customHeight="1">
      <c r="A443" s="58"/>
      <c r="B443" s="355"/>
      <c r="C443" s="355"/>
      <c r="D443" s="191"/>
      <c r="E443" s="206">
        <f>IF(AND(Einträge!D443&gt;=29,Einträge!D443&lt;32),2,IF(AND(Einträge!D443&gt;=32,Einträge!D443&lt;=35),3,(IF(AND(Einträge!D443&lt;29,Einträge!D443&gt;0),1,IF(Einträge!D443="",0,4)))))</f>
        <v>0</v>
      </c>
      <c r="F443" s="351"/>
      <c r="G443" s="352"/>
      <c r="H443" s="351"/>
      <c r="I443" s="352"/>
      <c r="J443" s="345"/>
      <c r="K443" s="346"/>
      <c r="L443" s="346"/>
      <c r="M443" s="188"/>
      <c r="N443" s="31"/>
      <c r="O443" s="30"/>
      <c r="P443" s="30"/>
      <c r="Q443" s="31"/>
      <c r="R443" s="31"/>
      <c r="S443" s="228"/>
      <c r="T443" s="242"/>
      <c r="U443" s="235"/>
    </row>
    <row r="444" spans="1:21" ht="19.5" customHeight="1">
      <c r="A444" s="36"/>
      <c r="B444" s="353"/>
      <c r="C444" s="354"/>
      <c r="D444" s="137"/>
      <c r="E444" s="206">
        <f>IF(AND(Einträge!D444&gt;=29,Einträge!D444&lt;32),2,IF(AND(Einträge!D444&gt;=32,Einträge!D444&lt;=35),3,(IF(AND(Einträge!D444&lt;29,Einträge!D444&gt;0),1,IF(Einträge!D444="",0,4)))))</f>
        <v>0</v>
      </c>
      <c r="F444" s="349"/>
      <c r="G444" s="350"/>
      <c r="H444" s="349"/>
      <c r="I444" s="350"/>
      <c r="J444" s="347"/>
      <c r="K444" s="348"/>
      <c r="L444" s="348"/>
      <c r="M444" s="188"/>
      <c r="N444" s="53"/>
      <c r="O444" s="54"/>
      <c r="P444" s="54"/>
      <c r="Q444" s="53"/>
      <c r="R444" s="53"/>
      <c r="S444" s="230"/>
      <c r="T444" s="244"/>
      <c r="U444" s="237"/>
    </row>
    <row r="445" spans="1:21" ht="19.5" customHeight="1">
      <c r="A445" s="58"/>
      <c r="B445" s="355"/>
      <c r="C445" s="355"/>
      <c r="D445" s="191"/>
      <c r="E445" s="206">
        <f>IF(AND(Einträge!D445&gt;=29,Einträge!D445&lt;32),2,IF(AND(Einträge!D445&gt;=32,Einträge!D445&lt;=35),3,(IF(AND(Einträge!D445&lt;29,Einträge!D445&gt;0),1,IF(Einträge!D445="",0,4)))))</f>
        <v>0</v>
      </c>
      <c r="F445" s="351"/>
      <c r="G445" s="352"/>
      <c r="H445" s="351"/>
      <c r="I445" s="352"/>
      <c r="J445" s="345"/>
      <c r="K445" s="346"/>
      <c r="L445" s="346"/>
      <c r="M445" s="188"/>
      <c r="N445" s="31"/>
      <c r="O445" s="30"/>
      <c r="P445" s="30"/>
      <c r="Q445" s="31"/>
      <c r="R445" s="31"/>
      <c r="S445" s="228"/>
      <c r="T445" s="242"/>
      <c r="U445" s="235"/>
    </row>
    <row r="446" spans="1:21" ht="19.5" customHeight="1">
      <c r="A446" s="36"/>
      <c r="B446" s="353"/>
      <c r="C446" s="354"/>
      <c r="D446" s="137"/>
      <c r="E446" s="206">
        <f>IF(AND(Einträge!D446&gt;=29,Einträge!D446&lt;32),2,IF(AND(Einträge!D446&gt;=32,Einträge!D446&lt;=35),3,(IF(AND(Einträge!D446&lt;29,Einträge!D446&gt;0),1,IF(Einträge!D446="",0,4)))))</f>
        <v>0</v>
      </c>
      <c r="F446" s="349"/>
      <c r="G446" s="350"/>
      <c r="H446" s="349"/>
      <c r="I446" s="350"/>
      <c r="J446" s="347"/>
      <c r="K446" s="348"/>
      <c r="L446" s="348"/>
      <c r="M446" s="188"/>
      <c r="N446" s="33"/>
      <c r="O446" s="32"/>
      <c r="P446" s="32"/>
      <c r="Q446" s="33"/>
      <c r="R446" s="33"/>
      <c r="S446" s="229"/>
      <c r="T446" s="243"/>
      <c r="U446" s="236"/>
    </row>
    <row r="447" spans="1:21" ht="19.5" customHeight="1">
      <c r="A447" s="58"/>
      <c r="B447" s="355"/>
      <c r="C447" s="355"/>
      <c r="D447" s="191"/>
      <c r="E447" s="206">
        <f>IF(AND(Einträge!D447&gt;=29,Einträge!D447&lt;32),2,IF(AND(Einträge!D447&gt;=32,Einträge!D447&lt;=35),3,(IF(AND(Einträge!D447&lt;29,Einträge!D447&gt;0),1,IF(Einträge!D447="",0,4)))))</f>
        <v>0</v>
      </c>
      <c r="F447" s="351"/>
      <c r="G447" s="352"/>
      <c r="H447" s="351"/>
      <c r="I447" s="352"/>
      <c r="J447" s="345"/>
      <c r="K447" s="346"/>
      <c r="L447" s="346"/>
      <c r="M447" s="188"/>
      <c r="N447" s="31"/>
      <c r="O447" s="30"/>
      <c r="P447" s="30"/>
      <c r="Q447" s="31"/>
      <c r="R447" s="31"/>
      <c r="S447" s="228"/>
      <c r="T447" s="242"/>
      <c r="U447" s="235"/>
    </row>
    <row r="448" spans="1:21" ht="19.5" customHeight="1">
      <c r="A448" s="36"/>
      <c r="B448" s="353"/>
      <c r="C448" s="354"/>
      <c r="D448" s="137"/>
      <c r="E448" s="206">
        <f>IF(AND(Einträge!D448&gt;=29,Einträge!D448&lt;32),2,IF(AND(Einträge!D448&gt;=32,Einträge!D448&lt;=35),3,(IF(AND(Einträge!D448&lt;29,Einträge!D448&gt;0),1,IF(Einträge!D448="",0,4)))))</f>
        <v>0</v>
      </c>
      <c r="F448" s="349"/>
      <c r="G448" s="350"/>
      <c r="H448" s="349"/>
      <c r="I448" s="350"/>
      <c r="J448" s="347"/>
      <c r="K448" s="348"/>
      <c r="L448" s="348"/>
      <c r="M448" s="188"/>
      <c r="N448" s="35"/>
      <c r="O448" s="34"/>
      <c r="P448" s="34"/>
      <c r="Q448" s="35"/>
      <c r="R448" s="35"/>
      <c r="S448" s="227"/>
      <c r="T448" s="241"/>
      <c r="U448" s="234"/>
    </row>
    <row r="449" spans="1:21" ht="19.5" customHeight="1">
      <c r="A449" s="58"/>
      <c r="B449" s="355"/>
      <c r="C449" s="355"/>
      <c r="D449" s="191"/>
      <c r="E449" s="206">
        <f>IF(AND(Einträge!D449&gt;=29,Einträge!D449&lt;32),2,IF(AND(Einträge!D449&gt;=32,Einträge!D449&lt;=35),3,(IF(AND(Einträge!D449&lt;29,Einträge!D449&gt;0),1,IF(Einträge!D449="",0,4)))))</f>
        <v>0</v>
      </c>
      <c r="F449" s="351"/>
      <c r="G449" s="352"/>
      <c r="H449" s="351"/>
      <c r="I449" s="352"/>
      <c r="J449" s="345"/>
      <c r="K449" s="346"/>
      <c r="L449" s="346"/>
      <c r="M449" s="188"/>
      <c r="N449" s="31"/>
      <c r="O449" s="30"/>
      <c r="P449" s="30"/>
      <c r="Q449" s="31"/>
      <c r="R449" s="31"/>
      <c r="S449" s="228"/>
      <c r="T449" s="242"/>
      <c r="U449" s="235"/>
    </row>
    <row r="450" spans="1:21" ht="19.5" customHeight="1">
      <c r="A450" s="36"/>
      <c r="B450" s="353"/>
      <c r="C450" s="354"/>
      <c r="D450" s="137"/>
      <c r="E450" s="206">
        <f>IF(AND(Einträge!D450&gt;=29,Einträge!D450&lt;32),2,IF(AND(Einträge!D450&gt;=32,Einträge!D450&lt;=35),3,(IF(AND(Einträge!D450&lt;29,Einträge!D450&gt;0),1,IF(Einträge!D450="",0,4)))))</f>
        <v>0</v>
      </c>
      <c r="F450" s="349"/>
      <c r="G450" s="350"/>
      <c r="H450" s="349"/>
      <c r="I450" s="350"/>
      <c r="J450" s="347"/>
      <c r="K450" s="348"/>
      <c r="L450" s="348"/>
      <c r="M450" s="188"/>
      <c r="N450" s="35"/>
      <c r="O450" s="34"/>
      <c r="P450" s="34"/>
      <c r="Q450" s="35"/>
      <c r="R450" s="35"/>
      <c r="S450" s="227"/>
      <c r="T450" s="241"/>
      <c r="U450" s="234"/>
    </row>
    <row r="451" spans="1:21" ht="19.5" customHeight="1">
      <c r="A451" s="58"/>
      <c r="B451" s="355"/>
      <c r="C451" s="355"/>
      <c r="D451" s="191"/>
      <c r="E451" s="206">
        <f>IF(AND(Einträge!D451&gt;=29,Einträge!D451&lt;32),2,IF(AND(Einträge!D451&gt;=32,Einträge!D451&lt;=35),3,(IF(AND(Einträge!D451&lt;29,Einträge!D451&gt;0),1,IF(Einträge!D451="",0,4)))))</f>
        <v>0</v>
      </c>
      <c r="F451" s="351"/>
      <c r="G451" s="352"/>
      <c r="H451" s="351"/>
      <c r="I451" s="352"/>
      <c r="J451" s="345"/>
      <c r="K451" s="346"/>
      <c r="L451" s="346"/>
      <c r="M451" s="188"/>
      <c r="N451" s="31"/>
      <c r="O451" s="30"/>
      <c r="P451" s="30"/>
      <c r="Q451" s="31"/>
      <c r="R451" s="31"/>
      <c r="S451" s="228"/>
      <c r="T451" s="242"/>
      <c r="U451" s="235"/>
    </row>
    <row r="452" spans="1:21" ht="19.5" customHeight="1">
      <c r="A452" s="36"/>
      <c r="B452" s="353"/>
      <c r="C452" s="354"/>
      <c r="D452" s="137"/>
      <c r="E452" s="206">
        <f>IF(AND(Einträge!D452&gt;=29,Einträge!D452&lt;32),2,IF(AND(Einträge!D452&gt;=32,Einträge!D452&lt;=35),3,(IF(AND(Einträge!D452&lt;29,Einträge!D452&gt;0),1,IF(Einträge!D452="",0,4)))))</f>
        <v>0</v>
      </c>
      <c r="F452" s="349"/>
      <c r="G452" s="350"/>
      <c r="H452" s="349"/>
      <c r="I452" s="350"/>
      <c r="J452" s="347"/>
      <c r="K452" s="348"/>
      <c r="L452" s="348"/>
      <c r="M452" s="188"/>
      <c r="N452" s="35"/>
      <c r="O452" s="34"/>
      <c r="P452" s="34"/>
      <c r="Q452" s="35"/>
      <c r="R452" s="35"/>
      <c r="S452" s="227"/>
      <c r="T452" s="241"/>
      <c r="U452" s="234"/>
    </row>
    <row r="453" spans="1:21" ht="19.5" customHeight="1">
      <c r="A453" s="58"/>
      <c r="B453" s="355"/>
      <c r="C453" s="355"/>
      <c r="D453" s="191"/>
      <c r="E453" s="206">
        <f>IF(AND(Einträge!D453&gt;=29,Einträge!D453&lt;32),2,IF(AND(Einträge!D453&gt;=32,Einträge!D453&lt;=35),3,(IF(AND(Einträge!D453&lt;29,Einträge!D453&gt;0),1,IF(Einträge!D453="",0,4)))))</f>
        <v>0</v>
      </c>
      <c r="F453" s="351"/>
      <c r="G453" s="352"/>
      <c r="H453" s="351"/>
      <c r="I453" s="352"/>
      <c r="J453" s="345"/>
      <c r="K453" s="346"/>
      <c r="L453" s="346"/>
      <c r="M453" s="188"/>
      <c r="N453" s="31"/>
      <c r="O453" s="30"/>
      <c r="P453" s="30"/>
      <c r="Q453" s="31"/>
      <c r="R453" s="31"/>
      <c r="S453" s="228"/>
      <c r="T453" s="242"/>
      <c r="U453" s="235"/>
    </row>
    <row r="454" spans="1:21" ht="19.5" customHeight="1">
      <c r="A454" s="36"/>
      <c r="B454" s="353"/>
      <c r="C454" s="354"/>
      <c r="D454" s="137"/>
      <c r="E454" s="206">
        <f>IF(AND(Einträge!D454&gt;=29,Einträge!D454&lt;32),2,IF(AND(Einträge!D454&gt;=32,Einträge!D454&lt;=35),3,(IF(AND(Einträge!D454&lt;29,Einträge!D454&gt;0),1,IF(Einträge!D454="",0,4)))))</f>
        <v>0</v>
      </c>
      <c r="F454" s="349"/>
      <c r="G454" s="350"/>
      <c r="H454" s="349"/>
      <c r="I454" s="350"/>
      <c r="J454" s="347"/>
      <c r="K454" s="348"/>
      <c r="L454" s="348"/>
      <c r="M454" s="188"/>
      <c r="N454" s="35"/>
      <c r="O454" s="34"/>
      <c r="P454" s="34"/>
      <c r="Q454" s="35"/>
      <c r="R454" s="35"/>
      <c r="S454" s="227"/>
      <c r="T454" s="241"/>
      <c r="U454" s="234"/>
    </row>
    <row r="455" spans="1:21" ht="19.5" customHeight="1">
      <c r="A455" s="58"/>
      <c r="B455" s="355"/>
      <c r="C455" s="355"/>
      <c r="D455" s="191"/>
      <c r="E455" s="206">
        <f>IF(AND(Einträge!D455&gt;=29,Einträge!D455&lt;32),2,IF(AND(Einträge!D455&gt;=32,Einträge!D455&lt;=35),3,(IF(AND(Einträge!D455&lt;29,Einträge!D455&gt;0),1,IF(Einträge!D455="",0,4)))))</f>
        <v>0</v>
      </c>
      <c r="F455" s="351"/>
      <c r="G455" s="352"/>
      <c r="H455" s="351"/>
      <c r="I455" s="352"/>
      <c r="J455" s="345"/>
      <c r="K455" s="346"/>
      <c r="L455" s="346"/>
      <c r="M455" s="188"/>
      <c r="N455" s="31"/>
      <c r="O455" s="30"/>
      <c r="P455" s="30"/>
      <c r="Q455" s="31"/>
      <c r="R455" s="31"/>
      <c r="S455" s="228"/>
      <c r="T455" s="242"/>
      <c r="U455" s="235"/>
    </row>
    <row r="456" spans="1:21" ht="19.5" customHeight="1">
      <c r="A456" s="36"/>
      <c r="B456" s="353"/>
      <c r="C456" s="354"/>
      <c r="D456" s="137"/>
      <c r="E456" s="206">
        <f>IF(AND(Einträge!D456&gt;=29,Einträge!D456&lt;32),2,IF(AND(Einträge!D456&gt;=32,Einträge!D456&lt;=35),3,(IF(AND(Einträge!D456&lt;29,Einträge!D456&gt;0),1,IF(Einträge!D456="",0,4)))))</f>
        <v>0</v>
      </c>
      <c r="F456" s="349"/>
      <c r="G456" s="350"/>
      <c r="H456" s="349"/>
      <c r="I456" s="350"/>
      <c r="J456" s="347"/>
      <c r="K456" s="348"/>
      <c r="L456" s="348"/>
      <c r="M456" s="188"/>
      <c r="N456" s="35"/>
      <c r="O456" s="34"/>
      <c r="P456" s="34"/>
      <c r="Q456" s="35"/>
      <c r="R456" s="35"/>
      <c r="S456" s="227"/>
      <c r="T456" s="241"/>
      <c r="U456" s="234"/>
    </row>
    <row r="457" spans="1:21" ht="19.5" customHeight="1">
      <c r="A457" s="58"/>
      <c r="B457" s="355"/>
      <c r="C457" s="355"/>
      <c r="D457" s="191"/>
      <c r="E457" s="206">
        <f>IF(AND(Einträge!D457&gt;=29,Einträge!D457&lt;32),2,IF(AND(Einträge!D457&gt;=32,Einträge!D457&lt;=35),3,(IF(AND(Einträge!D457&lt;29,Einträge!D457&gt;0),1,IF(Einträge!D457="",0,4)))))</f>
        <v>0</v>
      </c>
      <c r="F457" s="351"/>
      <c r="G457" s="352"/>
      <c r="H457" s="351"/>
      <c r="I457" s="352"/>
      <c r="J457" s="345"/>
      <c r="K457" s="346"/>
      <c r="L457" s="346"/>
      <c r="M457" s="188"/>
      <c r="N457" s="31"/>
      <c r="O457" s="30"/>
      <c r="P457" s="30"/>
      <c r="Q457" s="31"/>
      <c r="R457" s="31"/>
      <c r="S457" s="228"/>
      <c r="T457" s="242"/>
      <c r="U457" s="235"/>
    </row>
    <row r="458" spans="1:21" ht="19.5" customHeight="1">
      <c r="A458" s="36"/>
      <c r="B458" s="353"/>
      <c r="C458" s="354"/>
      <c r="D458" s="137"/>
      <c r="E458" s="206">
        <f>IF(AND(Einträge!D458&gt;=29,Einträge!D458&lt;32),2,IF(AND(Einträge!D458&gt;=32,Einträge!D458&lt;=35),3,(IF(AND(Einträge!D458&lt;29,Einträge!D458&gt;0),1,IF(Einträge!D458="",0,4)))))</f>
        <v>0</v>
      </c>
      <c r="F458" s="349"/>
      <c r="G458" s="350"/>
      <c r="H458" s="349"/>
      <c r="I458" s="350"/>
      <c r="J458" s="347"/>
      <c r="K458" s="348"/>
      <c r="L458" s="348"/>
      <c r="M458" s="188"/>
      <c r="N458" s="35"/>
      <c r="O458" s="34"/>
      <c r="P458" s="34"/>
      <c r="Q458" s="35"/>
      <c r="R458" s="35"/>
      <c r="S458" s="227"/>
      <c r="T458" s="241"/>
      <c r="U458" s="234"/>
    </row>
    <row r="459" spans="1:21" ht="19.5" customHeight="1">
      <c r="A459" s="58"/>
      <c r="B459" s="355"/>
      <c r="C459" s="355"/>
      <c r="D459" s="191"/>
      <c r="E459" s="206">
        <f>IF(AND(Einträge!D459&gt;=29,Einträge!D459&lt;32),2,IF(AND(Einträge!D459&gt;=32,Einträge!D459&lt;=35),3,(IF(AND(Einträge!D459&lt;29,Einträge!D459&gt;0),1,IF(Einträge!D459="",0,4)))))</f>
        <v>0</v>
      </c>
      <c r="F459" s="351"/>
      <c r="G459" s="352"/>
      <c r="H459" s="351"/>
      <c r="I459" s="352"/>
      <c r="J459" s="345"/>
      <c r="K459" s="346"/>
      <c r="L459" s="346"/>
      <c r="M459" s="188"/>
      <c r="N459" s="31"/>
      <c r="O459" s="30"/>
      <c r="P459" s="30"/>
      <c r="Q459" s="31"/>
      <c r="R459" s="31"/>
      <c r="S459" s="228"/>
      <c r="T459" s="242"/>
      <c r="U459" s="235"/>
    </row>
    <row r="460" spans="1:21" ht="19.5" customHeight="1">
      <c r="A460" s="36"/>
      <c r="B460" s="353"/>
      <c r="C460" s="354"/>
      <c r="D460" s="137"/>
      <c r="E460" s="206">
        <f>IF(AND(Einträge!D460&gt;=29,Einträge!D460&lt;32),2,IF(AND(Einträge!D460&gt;=32,Einträge!D460&lt;=35),3,(IF(AND(Einträge!D460&lt;29,Einträge!D460&gt;0),1,IF(Einträge!D460="",0,4)))))</f>
        <v>0</v>
      </c>
      <c r="F460" s="349"/>
      <c r="G460" s="350"/>
      <c r="H460" s="349"/>
      <c r="I460" s="350"/>
      <c r="J460" s="347"/>
      <c r="K460" s="348"/>
      <c r="L460" s="348"/>
      <c r="M460" s="188"/>
      <c r="N460" s="35"/>
      <c r="O460" s="34"/>
      <c r="P460" s="34"/>
      <c r="Q460" s="35"/>
      <c r="R460" s="35"/>
      <c r="S460" s="227"/>
      <c r="T460" s="241"/>
      <c r="U460" s="234"/>
    </row>
    <row r="461" spans="1:21" ht="19.5" customHeight="1">
      <c r="A461" s="58"/>
      <c r="B461" s="355"/>
      <c r="C461" s="355"/>
      <c r="D461" s="191"/>
      <c r="E461" s="206">
        <f>IF(AND(Einträge!D461&gt;=29,Einträge!D461&lt;32),2,IF(AND(Einträge!D461&gt;=32,Einträge!D461&lt;=35),3,(IF(AND(Einträge!D461&lt;29,Einträge!D461&gt;0),1,IF(Einträge!D461="",0,4)))))</f>
        <v>0</v>
      </c>
      <c r="F461" s="351"/>
      <c r="G461" s="352"/>
      <c r="H461" s="351"/>
      <c r="I461" s="352"/>
      <c r="J461" s="345"/>
      <c r="K461" s="346"/>
      <c r="L461" s="346"/>
      <c r="M461" s="188"/>
      <c r="N461" s="31"/>
      <c r="O461" s="30"/>
      <c r="P461" s="30"/>
      <c r="Q461" s="31"/>
      <c r="R461" s="31"/>
      <c r="S461" s="228"/>
      <c r="T461" s="242"/>
      <c r="U461" s="235"/>
    </row>
    <row r="462" spans="1:21" ht="19.5" customHeight="1">
      <c r="A462" s="36"/>
      <c r="B462" s="353"/>
      <c r="C462" s="354"/>
      <c r="D462" s="137"/>
      <c r="E462" s="206">
        <f>IF(AND(Einträge!D462&gt;=29,Einträge!D462&lt;32),2,IF(AND(Einträge!D462&gt;=32,Einträge!D462&lt;=35),3,(IF(AND(Einträge!D462&lt;29,Einträge!D462&gt;0),1,IF(Einträge!D462="",0,4)))))</f>
        <v>0</v>
      </c>
      <c r="F462" s="349"/>
      <c r="G462" s="350"/>
      <c r="H462" s="349"/>
      <c r="I462" s="350"/>
      <c r="J462" s="347"/>
      <c r="K462" s="348"/>
      <c r="L462" s="348"/>
      <c r="M462" s="188"/>
      <c r="N462" s="35"/>
      <c r="O462" s="34"/>
      <c r="P462" s="34"/>
      <c r="Q462" s="35"/>
      <c r="R462" s="35"/>
      <c r="S462" s="227"/>
      <c r="T462" s="241"/>
      <c r="U462" s="234"/>
    </row>
    <row r="463" spans="1:21" ht="19.5" customHeight="1">
      <c r="A463" s="58"/>
      <c r="B463" s="355"/>
      <c r="C463" s="355"/>
      <c r="D463" s="191"/>
      <c r="E463" s="206">
        <f>IF(AND(Einträge!D463&gt;=29,Einträge!D463&lt;32),2,IF(AND(Einträge!D463&gt;=32,Einträge!D463&lt;=35),3,(IF(AND(Einträge!D463&lt;29,Einträge!D463&gt;0),1,IF(Einträge!D463="",0,4)))))</f>
        <v>0</v>
      </c>
      <c r="F463" s="351"/>
      <c r="G463" s="352"/>
      <c r="H463" s="351"/>
      <c r="I463" s="352"/>
      <c r="J463" s="345"/>
      <c r="K463" s="346"/>
      <c r="L463" s="346"/>
      <c r="M463" s="188"/>
      <c r="N463" s="31"/>
      <c r="O463" s="30"/>
      <c r="P463" s="30"/>
      <c r="Q463" s="31"/>
      <c r="R463" s="31"/>
      <c r="S463" s="228"/>
      <c r="T463" s="242"/>
      <c r="U463" s="235"/>
    </row>
    <row r="464" spans="1:21" ht="19.5" customHeight="1">
      <c r="A464" s="36"/>
      <c r="B464" s="353"/>
      <c r="C464" s="354"/>
      <c r="D464" s="137"/>
      <c r="E464" s="206">
        <f>IF(AND(Einträge!D464&gt;=29,Einträge!D464&lt;32),2,IF(AND(Einträge!D464&gt;=32,Einträge!D464&lt;=35),3,(IF(AND(Einträge!D464&lt;29,Einträge!D464&gt;0),1,IF(Einträge!D464="",0,4)))))</f>
        <v>0</v>
      </c>
      <c r="F464" s="349"/>
      <c r="G464" s="350"/>
      <c r="H464" s="349"/>
      <c r="I464" s="350"/>
      <c r="J464" s="347"/>
      <c r="K464" s="348"/>
      <c r="L464" s="348"/>
      <c r="M464" s="188"/>
      <c r="N464" s="53"/>
      <c r="O464" s="54"/>
      <c r="P464" s="54"/>
      <c r="Q464" s="53"/>
      <c r="R464" s="53"/>
      <c r="S464" s="230"/>
      <c r="T464" s="244"/>
      <c r="U464" s="237"/>
    </row>
    <row r="465" spans="1:21" ht="19.5" customHeight="1">
      <c r="A465" s="58"/>
      <c r="B465" s="355"/>
      <c r="C465" s="355"/>
      <c r="D465" s="191"/>
      <c r="E465" s="206">
        <f>IF(AND(Einträge!D465&gt;=29,Einträge!D465&lt;32),2,IF(AND(Einträge!D465&gt;=32,Einträge!D465&lt;=35),3,(IF(AND(Einträge!D465&lt;29,Einträge!D465&gt;0),1,IF(Einträge!D465="",0,4)))))</f>
        <v>0</v>
      </c>
      <c r="F465" s="351"/>
      <c r="G465" s="352"/>
      <c r="H465" s="351"/>
      <c r="I465" s="352"/>
      <c r="J465" s="345"/>
      <c r="K465" s="346"/>
      <c r="L465" s="346"/>
      <c r="M465" s="188"/>
      <c r="N465" s="31"/>
      <c r="O465" s="30"/>
      <c r="P465" s="30"/>
      <c r="Q465" s="31"/>
      <c r="R465" s="31"/>
      <c r="S465" s="228"/>
      <c r="T465" s="242"/>
      <c r="U465" s="235"/>
    </row>
    <row r="466" spans="1:21" ht="19.5" customHeight="1">
      <c r="A466" s="36"/>
      <c r="B466" s="353"/>
      <c r="C466" s="354"/>
      <c r="D466" s="137"/>
      <c r="E466" s="206">
        <f>IF(AND(Einträge!D466&gt;=29,Einträge!D466&lt;32),2,IF(AND(Einträge!D466&gt;=32,Einträge!D466&lt;=35),3,(IF(AND(Einträge!D466&lt;29,Einträge!D466&gt;0),1,IF(Einträge!D466="",0,4)))))</f>
        <v>0</v>
      </c>
      <c r="F466" s="349"/>
      <c r="G466" s="350"/>
      <c r="H466" s="349"/>
      <c r="I466" s="350"/>
      <c r="J466" s="347"/>
      <c r="K466" s="348"/>
      <c r="L466" s="348"/>
      <c r="M466" s="188"/>
      <c r="N466" s="33"/>
      <c r="O466" s="32"/>
      <c r="P466" s="32"/>
      <c r="Q466" s="33"/>
      <c r="R466" s="33"/>
      <c r="S466" s="229"/>
      <c r="T466" s="243"/>
      <c r="U466" s="236"/>
    </row>
    <row r="467" spans="1:21" ht="19.5" customHeight="1">
      <c r="A467" s="58"/>
      <c r="B467" s="355"/>
      <c r="C467" s="355"/>
      <c r="D467" s="191"/>
      <c r="E467" s="206">
        <f>IF(AND(Einträge!D467&gt;=29,Einträge!D467&lt;32),2,IF(AND(Einträge!D467&gt;=32,Einträge!D467&lt;=35),3,(IF(AND(Einträge!D467&lt;29,Einträge!D467&gt;0),1,IF(Einträge!D467="",0,4)))))</f>
        <v>0</v>
      </c>
      <c r="F467" s="351"/>
      <c r="G467" s="352"/>
      <c r="H467" s="351"/>
      <c r="I467" s="352"/>
      <c r="J467" s="345"/>
      <c r="K467" s="346"/>
      <c r="L467" s="346"/>
      <c r="M467" s="188"/>
      <c r="N467" s="31"/>
      <c r="O467" s="30"/>
      <c r="P467" s="30"/>
      <c r="Q467" s="31"/>
      <c r="R467" s="31"/>
      <c r="S467" s="228"/>
      <c r="T467" s="242"/>
      <c r="U467" s="235"/>
    </row>
    <row r="468" spans="1:21" ht="19.5" customHeight="1">
      <c r="A468" s="36"/>
      <c r="B468" s="353"/>
      <c r="C468" s="354"/>
      <c r="D468" s="137"/>
      <c r="E468" s="206">
        <f>IF(AND(Einträge!D468&gt;=29,Einträge!D468&lt;32),2,IF(AND(Einträge!D468&gt;=32,Einträge!D468&lt;=35),3,(IF(AND(Einträge!D468&lt;29,Einträge!D468&gt;0),1,IF(Einträge!D468="",0,4)))))</f>
        <v>0</v>
      </c>
      <c r="F468" s="349"/>
      <c r="G468" s="350"/>
      <c r="H468" s="349"/>
      <c r="I468" s="350"/>
      <c r="J468" s="347"/>
      <c r="K468" s="348"/>
      <c r="L468" s="348"/>
      <c r="M468" s="188"/>
      <c r="N468" s="35"/>
      <c r="O468" s="34"/>
      <c r="P468" s="34"/>
      <c r="Q468" s="35"/>
      <c r="R468" s="35"/>
      <c r="S468" s="227"/>
      <c r="T468" s="241"/>
      <c r="U468" s="234"/>
    </row>
    <row r="469" spans="1:21" ht="19.5" customHeight="1">
      <c r="A469" s="58"/>
      <c r="B469" s="355"/>
      <c r="C469" s="355"/>
      <c r="D469" s="191"/>
      <c r="E469" s="206">
        <f>IF(AND(Einträge!D469&gt;=29,Einträge!D469&lt;32),2,IF(AND(Einträge!D469&gt;=32,Einträge!D469&lt;=35),3,(IF(AND(Einträge!D469&lt;29,Einträge!D469&gt;0),1,IF(Einträge!D469="",0,4)))))</f>
        <v>0</v>
      </c>
      <c r="F469" s="351"/>
      <c r="G469" s="352"/>
      <c r="H469" s="351"/>
      <c r="I469" s="352"/>
      <c r="J469" s="345"/>
      <c r="K469" s="346"/>
      <c r="L469" s="346"/>
      <c r="M469" s="188"/>
      <c r="N469" s="31"/>
      <c r="O469" s="30"/>
      <c r="P469" s="30"/>
      <c r="Q469" s="31"/>
      <c r="R469" s="31"/>
      <c r="S469" s="228"/>
      <c r="T469" s="242"/>
      <c r="U469" s="235"/>
    </row>
    <row r="470" spans="1:21" ht="19.5" customHeight="1">
      <c r="A470" s="36"/>
      <c r="B470" s="353"/>
      <c r="C470" s="354"/>
      <c r="D470" s="137"/>
      <c r="E470" s="206">
        <f>IF(AND(Einträge!D470&gt;=29,Einträge!D470&lt;32),2,IF(AND(Einträge!D470&gt;=32,Einträge!D470&lt;=35),3,(IF(AND(Einträge!D470&lt;29,Einträge!D470&gt;0),1,IF(Einträge!D470="",0,4)))))</f>
        <v>0</v>
      </c>
      <c r="F470" s="349"/>
      <c r="G470" s="350"/>
      <c r="H470" s="349"/>
      <c r="I470" s="350"/>
      <c r="J470" s="347"/>
      <c r="K470" s="348"/>
      <c r="L470" s="348"/>
      <c r="M470" s="188"/>
      <c r="N470" s="35"/>
      <c r="O470" s="34"/>
      <c r="P470" s="34"/>
      <c r="Q470" s="35"/>
      <c r="R470" s="35"/>
      <c r="S470" s="227"/>
      <c r="T470" s="241"/>
      <c r="U470" s="234"/>
    </row>
    <row r="471" spans="1:21" ht="19.5" customHeight="1">
      <c r="A471" s="58"/>
      <c r="B471" s="355"/>
      <c r="C471" s="355"/>
      <c r="D471" s="191"/>
      <c r="E471" s="206">
        <f>IF(AND(Einträge!D471&gt;=29,Einträge!D471&lt;32),2,IF(AND(Einträge!D471&gt;=32,Einträge!D471&lt;=35),3,(IF(AND(Einträge!D471&lt;29,Einträge!D471&gt;0),1,IF(Einträge!D471="",0,4)))))</f>
        <v>0</v>
      </c>
      <c r="F471" s="351"/>
      <c r="G471" s="352"/>
      <c r="H471" s="351"/>
      <c r="I471" s="352"/>
      <c r="J471" s="345"/>
      <c r="K471" s="346"/>
      <c r="L471" s="346"/>
      <c r="M471" s="188"/>
      <c r="N471" s="31"/>
      <c r="O471" s="30"/>
      <c r="P471" s="30"/>
      <c r="Q471" s="31"/>
      <c r="R471" s="31"/>
      <c r="S471" s="228"/>
      <c r="T471" s="242"/>
      <c r="U471" s="235"/>
    </row>
    <row r="472" spans="1:21" ht="19.5" customHeight="1">
      <c r="A472" s="36"/>
      <c r="B472" s="353"/>
      <c r="C472" s="354"/>
      <c r="D472" s="137"/>
      <c r="E472" s="206">
        <f>IF(AND(Einträge!D472&gt;=29,Einträge!D472&lt;32),2,IF(AND(Einträge!D472&gt;=32,Einträge!D472&lt;=35),3,(IF(AND(Einträge!D472&lt;29,Einträge!D472&gt;0),1,IF(Einträge!D472="",0,4)))))</f>
        <v>0</v>
      </c>
      <c r="F472" s="349"/>
      <c r="G472" s="350"/>
      <c r="H472" s="349"/>
      <c r="I472" s="350"/>
      <c r="J472" s="347"/>
      <c r="K472" s="348"/>
      <c r="L472" s="348"/>
      <c r="M472" s="188"/>
      <c r="N472" s="35"/>
      <c r="O472" s="34"/>
      <c r="P472" s="34"/>
      <c r="Q472" s="35"/>
      <c r="R472" s="35"/>
      <c r="S472" s="227"/>
      <c r="T472" s="241"/>
      <c r="U472" s="234"/>
    </row>
    <row r="473" spans="1:21" ht="19.5" customHeight="1">
      <c r="A473" s="58"/>
      <c r="B473" s="355"/>
      <c r="C473" s="355"/>
      <c r="D473" s="191"/>
      <c r="E473" s="206">
        <f>IF(AND(Einträge!D473&gt;=29,Einträge!D473&lt;32),2,IF(AND(Einträge!D473&gt;=32,Einträge!D473&lt;=35),3,(IF(AND(Einträge!D473&lt;29,Einträge!D473&gt;0),1,IF(Einträge!D473="",0,4)))))</f>
        <v>0</v>
      </c>
      <c r="F473" s="351"/>
      <c r="G473" s="352"/>
      <c r="H473" s="351"/>
      <c r="I473" s="352"/>
      <c r="J473" s="345"/>
      <c r="K473" s="346"/>
      <c r="L473" s="346"/>
      <c r="M473" s="188"/>
      <c r="N473" s="31"/>
      <c r="O473" s="30"/>
      <c r="P473" s="30"/>
      <c r="Q473" s="31"/>
      <c r="R473" s="31"/>
      <c r="S473" s="228"/>
      <c r="T473" s="242"/>
      <c r="U473" s="235"/>
    </row>
    <row r="474" spans="1:21" ht="19.5" customHeight="1">
      <c r="A474" s="36"/>
      <c r="B474" s="353"/>
      <c r="C474" s="354"/>
      <c r="D474" s="137"/>
      <c r="E474" s="206">
        <f>IF(AND(Einträge!D474&gt;=29,Einträge!D474&lt;32),2,IF(AND(Einträge!D474&gt;=32,Einträge!D474&lt;=35),3,(IF(AND(Einträge!D474&lt;29,Einträge!D474&gt;0),1,IF(Einträge!D474="",0,4)))))</f>
        <v>0</v>
      </c>
      <c r="F474" s="349"/>
      <c r="G474" s="350"/>
      <c r="H474" s="349"/>
      <c r="I474" s="350"/>
      <c r="J474" s="347"/>
      <c r="K474" s="348"/>
      <c r="L474" s="348"/>
      <c r="M474" s="188"/>
      <c r="N474" s="35"/>
      <c r="O474" s="34"/>
      <c r="P474" s="34"/>
      <c r="Q474" s="35"/>
      <c r="R474" s="35"/>
      <c r="S474" s="227"/>
      <c r="T474" s="241"/>
      <c r="U474" s="234"/>
    </row>
    <row r="475" spans="1:21" ht="19.5" customHeight="1">
      <c r="A475" s="58"/>
      <c r="B475" s="355"/>
      <c r="C475" s="355"/>
      <c r="D475" s="191"/>
      <c r="E475" s="206">
        <f>IF(AND(Einträge!D475&gt;=29,Einträge!D475&lt;32),2,IF(AND(Einträge!D475&gt;=32,Einträge!D475&lt;=35),3,(IF(AND(Einträge!D475&lt;29,Einträge!D475&gt;0),1,IF(Einträge!D475="",0,4)))))</f>
        <v>0</v>
      </c>
      <c r="F475" s="351"/>
      <c r="G475" s="352"/>
      <c r="H475" s="351"/>
      <c r="I475" s="352"/>
      <c r="J475" s="345"/>
      <c r="K475" s="346"/>
      <c r="L475" s="346"/>
      <c r="M475" s="188"/>
      <c r="N475" s="31"/>
      <c r="O475" s="30"/>
      <c r="P475" s="30"/>
      <c r="Q475" s="31"/>
      <c r="R475" s="31"/>
      <c r="S475" s="228"/>
      <c r="T475" s="242"/>
      <c r="U475" s="235"/>
    </row>
    <row r="476" spans="1:21" ht="19.5" customHeight="1">
      <c r="A476" s="36"/>
      <c r="B476" s="353"/>
      <c r="C476" s="354"/>
      <c r="D476" s="137"/>
      <c r="E476" s="206">
        <f>IF(AND(Einträge!D476&gt;=29,Einträge!D476&lt;32),2,IF(AND(Einträge!D476&gt;=32,Einträge!D476&lt;=35),3,(IF(AND(Einträge!D476&lt;29,Einträge!D476&gt;0),1,IF(Einträge!D476="",0,4)))))</f>
        <v>0</v>
      </c>
      <c r="F476" s="349"/>
      <c r="G476" s="350"/>
      <c r="H476" s="349"/>
      <c r="I476" s="350"/>
      <c r="J476" s="347"/>
      <c r="K476" s="348"/>
      <c r="L476" s="348"/>
      <c r="M476" s="188"/>
      <c r="N476" s="35"/>
      <c r="O476" s="34"/>
      <c r="P476" s="34"/>
      <c r="Q476" s="35"/>
      <c r="R476" s="35"/>
      <c r="S476" s="227"/>
      <c r="T476" s="241"/>
      <c r="U476" s="234"/>
    </row>
    <row r="477" spans="1:21" ht="19.5" customHeight="1">
      <c r="A477" s="58"/>
      <c r="B477" s="355"/>
      <c r="C477" s="355"/>
      <c r="D477" s="191"/>
      <c r="E477" s="206">
        <f>IF(AND(Einträge!D477&gt;=29,Einträge!D477&lt;32),2,IF(AND(Einträge!D477&gt;=32,Einträge!D477&lt;=35),3,(IF(AND(Einträge!D477&lt;29,Einträge!D477&gt;0),1,IF(Einträge!D477="",0,4)))))</f>
        <v>0</v>
      </c>
      <c r="F477" s="351"/>
      <c r="G477" s="352"/>
      <c r="H477" s="351"/>
      <c r="I477" s="352"/>
      <c r="J477" s="345"/>
      <c r="K477" s="346"/>
      <c r="L477" s="346"/>
      <c r="M477" s="188"/>
      <c r="N477" s="31"/>
      <c r="O477" s="30"/>
      <c r="P477" s="30"/>
      <c r="Q477" s="31"/>
      <c r="R477" s="31"/>
      <c r="S477" s="228"/>
      <c r="T477" s="242"/>
      <c r="U477" s="235"/>
    </row>
    <row r="478" spans="1:21" ht="19.5" customHeight="1">
      <c r="A478" s="36"/>
      <c r="B478" s="353"/>
      <c r="C478" s="354"/>
      <c r="D478" s="137"/>
      <c r="E478" s="206">
        <f>IF(AND(Einträge!D478&gt;=29,Einträge!D478&lt;32),2,IF(AND(Einträge!D478&gt;=32,Einträge!D478&lt;=35),3,(IF(AND(Einträge!D478&lt;29,Einträge!D478&gt;0),1,IF(Einträge!D478="",0,4)))))</f>
        <v>0</v>
      </c>
      <c r="F478" s="349"/>
      <c r="G478" s="350"/>
      <c r="H478" s="349"/>
      <c r="I478" s="350"/>
      <c r="J478" s="347"/>
      <c r="K478" s="348"/>
      <c r="L478" s="348"/>
      <c r="M478" s="188"/>
      <c r="N478" s="35"/>
      <c r="O478" s="34"/>
      <c r="P478" s="34"/>
      <c r="Q478" s="35"/>
      <c r="R478" s="35"/>
      <c r="S478" s="227"/>
      <c r="T478" s="241"/>
      <c r="U478" s="234"/>
    </row>
    <row r="479" spans="1:21" ht="19.5" customHeight="1">
      <c r="A479" s="58"/>
      <c r="B479" s="355"/>
      <c r="C479" s="355"/>
      <c r="D479" s="191"/>
      <c r="E479" s="206">
        <f>IF(AND(Einträge!D479&gt;=29,Einträge!D479&lt;32),2,IF(AND(Einträge!D479&gt;=32,Einträge!D479&lt;=35),3,(IF(AND(Einträge!D479&lt;29,Einträge!D479&gt;0),1,IF(Einträge!D479="",0,4)))))</f>
        <v>0</v>
      </c>
      <c r="F479" s="351"/>
      <c r="G479" s="352"/>
      <c r="H479" s="351"/>
      <c r="I479" s="352"/>
      <c r="J479" s="345"/>
      <c r="K479" s="346"/>
      <c r="L479" s="346"/>
      <c r="M479" s="188"/>
      <c r="N479" s="31"/>
      <c r="O479" s="30"/>
      <c r="P479" s="30"/>
      <c r="Q479" s="31"/>
      <c r="R479" s="31"/>
      <c r="S479" s="228"/>
      <c r="T479" s="242"/>
      <c r="U479" s="235"/>
    </row>
    <row r="480" spans="1:21" ht="19.5" customHeight="1">
      <c r="A480" s="36"/>
      <c r="B480" s="353"/>
      <c r="C480" s="354"/>
      <c r="D480" s="137"/>
      <c r="E480" s="206">
        <f>IF(AND(Einträge!D480&gt;=29,Einträge!D480&lt;32),2,IF(AND(Einträge!D480&gt;=32,Einträge!D480&lt;=35),3,(IF(AND(Einträge!D480&lt;29,Einträge!D480&gt;0),1,IF(Einträge!D480="",0,4)))))</f>
        <v>0</v>
      </c>
      <c r="F480" s="349"/>
      <c r="G480" s="350"/>
      <c r="H480" s="349"/>
      <c r="I480" s="350"/>
      <c r="J480" s="347"/>
      <c r="K480" s="348"/>
      <c r="L480" s="348"/>
      <c r="M480" s="188"/>
      <c r="N480" s="35"/>
      <c r="O480" s="34"/>
      <c r="P480" s="34"/>
      <c r="Q480" s="35"/>
      <c r="R480" s="35"/>
      <c r="S480" s="227"/>
      <c r="T480" s="241"/>
      <c r="U480" s="234"/>
    </row>
    <row r="481" spans="1:21" ht="19.5" customHeight="1">
      <c r="A481" s="58"/>
      <c r="B481" s="355"/>
      <c r="C481" s="355"/>
      <c r="D481" s="191"/>
      <c r="E481" s="206">
        <f>IF(AND(Einträge!D481&gt;=29,Einträge!D481&lt;32),2,IF(AND(Einträge!D481&gt;=32,Einträge!D481&lt;=35),3,(IF(AND(Einträge!D481&lt;29,Einträge!D481&gt;0),1,IF(Einträge!D481="",0,4)))))</f>
        <v>0</v>
      </c>
      <c r="F481" s="351"/>
      <c r="G481" s="352"/>
      <c r="H481" s="351"/>
      <c r="I481" s="352"/>
      <c r="J481" s="345"/>
      <c r="K481" s="346"/>
      <c r="L481" s="346"/>
      <c r="M481" s="188"/>
      <c r="N481" s="31"/>
      <c r="O481" s="30"/>
      <c r="P481" s="30"/>
      <c r="Q481" s="31"/>
      <c r="R481" s="31"/>
      <c r="S481" s="228"/>
      <c r="T481" s="242"/>
      <c r="U481" s="235"/>
    </row>
    <row r="482" spans="1:21" ht="19.5" customHeight="1">
      <c r="A482" s="36"/>
      <c r="B482" s="353"/>
      <c r="C482" s="354"/>
      <c r="D482" s="137"/>
      <c r="E482" s="206">
        <f>IF(AND(Einträge!D482&gt;=29,Einträge!D482&lt;32),2,IF(AND(Einträge!D482&gt;=32,Einträge!D482&lt;=35),3,(IF(AND(Einträge!D482&lt;29,Einträge!D482&gt;0),1,IF(Einträge!D482="",0,4)))))</f>
        <v>0</v>
      </c>
      <c r="F482" s="349"/>
      <c r="G482" s="350"/>
      <c r="H482" s="349"/>
      <c r="I482" s="350"/>
      <c r="J482" s="347"/>
      <c r="K482" s="348"/>
      <c r="L482" s="348"/>
      <c r="M482" s="188"/>
      <c r="N482" s="35"/>
      <c r="O482" s="34"/>
      <c r="P482" s="34"/>
      <c r="Q482" s="35"/>
      <c r="R482" s="35"/>
      <c r="S482" s="227"/>
      <c r="T482" s="241"/>
      <c r="U482" s="234"/>
    </row>
    <row r="483" spans="1:21" ht="19.5" customHeight="1">
      <c r="A483" s="58"/>
      <c r="B483" s="355"/>
      <c r="C483" s="355"/>
      <c r="D483" s="191"/>
      <c r="E483" s="206">
        <f>IF(AND(Einträge!D483&gt;=29,Einträge!D483&lt;32),2,IF(AND(Einträge!D483&gt;=32,Einträge!D483&lt;=35),3,(IF(AND(Einträge!D483&lt;29,Einträge!D483&gt;0),1,IF(Einträge!D483="",0,4)))))</f>
        <v>0</v>
      </c>
      <c r="F483" s="351"/>
      <c r="G483" s="352"/>
      <c r="H483" s="351"/>
      <c r="I483" s="352"/>
      <c r="J483" s="345"/>
      <c r="K483" s="346"/>
      <c r="L483" s="346"/>
      <c r="M483" s="188"/>
      <c r="N483" s="31"/>
      <c r="O483" s="30"/>
      <c r="P483" s="30"/>
      <c r="Q483" s="31"/>
      <c r="R483" s="31"/>
      <c r="S483" s="228"/>
      <c r="T483" s="242"/>
      <c r="U483" s="235"/>
    </row>
    <row r="484" spans="1:21" ht="19.5" customHeight="1">
      <c r="A484" s="36"/>
      <c r="B484" s="353"/>
      <c r="C484" s="354"/>
      <c r="D484" s="137"/>
      <c r="E484" s="206">
        <f>IF(AND(Einträge!D484&gt;=29,Einträge!D484&lt;32),2,IF(AND(Einträge!D484&gt;=32,Einträge!D484&lt;=35),3,(IF(AND(Einträge!D484&lt;29,Einträge!D484&gt;0),1,IF(Einträge!D484="",0,4)))))</f>
        <v>0</v>
      </c>
      <c r="F484" s="349"/>
      <c r="G484" s="350"/>
      <c r="H484" s="349"/>
      <c r="I484" s="350"/>
      <c r="J484" s="347"/>
      <c r="K484" s="348"/>
      <c r="L484" s="348"/>
      <c r="M484" s="188"/>
      <c r="N484" s="53"/>
      <c r="O484" s="54"/>
      <c r="P484" s="54"/>
      <c r="Q484" s="53"/>
      <c r="R484" s="53"/>
      <c r="S484" s="230"/>
      <c r="T484" s="244"/>
      <c r="U484" s="237"/>
    </row>
    <row r="485" spans="1:21" ht="19.5" customHeight="1">
      <c r="A485" s="58"/>
      <c r="B485" s="355"/>
      <c r="C485" s="355"/>
      <c r="D485" s="191"/>
      <c r="E485" s="206">
        <f>IF(AND(Einträge!D485&gt;=29,Einträge!D485&lt;32),2,IF(AND(Einträge!D485&gt;=32,Einträge!D485&lt;=35),3,(IF(AND(Einträge!D485&lt;29,Einträge!D485&gt;0),1,IF(Einträge!D485="",0,4)))))</f>
        <v>0</v>
      </c>
      <c r="F485" s="351"/>
      <c r="G485" s="352"/>
      <c r="H485" s="351"/>
      <c r="I485" s="352"/>
      <c r="J485" s="345"/>
      <c r="K485" s="346"/>
      <c r="L485" s="346"/>
      <c r="M485" s="188"/>
      <c r="N485" s="31"/>
      <c r="O485" s="30"/>
      <c r="P485" s="30"/>
      <c r="Q485" s="31"/>
      <c r="R485" s="31"/>
      <c r="S485" s="228"/>
      <c r="T485" s="242"/>
      <c r="U485" s="235"/>
    </row>
    <row r="486" spans="1:21" ht="19.5" customHeight="1">
      <c r="A486" s="36"/>
      <c r="B486" s="353"/>
      <c r="C486" s="354"/>
      <c r="D486" s="137"/>
      <c r="E486" s="206">
        <f>IF(AND(Einträge!D486&gt;=29,Einträge!D486&lt;32),2,IF(AND(Einträge!D486&gt;=32,Einträge!D486&lt;=35),3,(IF(AND(Einträge!D486&lt;29,Einträge!D486&gt;0),1,IF(Einträge!D486="",0,4)))))</f>
        <v>0</v>
      </c>
      <c r="F486" s="349"/>
      <c r="G486" s="350"/>
      <c r="H486" s="349"/>
      <c r="I486" s="350"/>
      <c r="J486" s="347"/>
      <c r="K486" s="348"/>
      <c r="L486" s="348"/>
      <c r="M486" s="188"/>
      <c r="N486" s="33"/>
      <c r="O486" s="32"/>
      <c r="P486" s="32"/>
      <c r="Q486" s="33"/>
      <c r="R486" s="33"/>
      <c r="S486" s="229"/>
      <c r="T486" s="243"/>
      <c r="U486" s="236"/>
    </row>
    <row r="487" spans="1:21" ht="19.5" customHeight="1">
      <c r="A487" s="58"/>
      <c r="B487" s="355"/>
      <c r="C487" s="355"/>
      <c r="D487" s="191"/>
      <c r="E487" s="206">
        <f>IF(AND(Einträge!D487&gt;=29,Einträge!D487&lt;32),2,IF(AND(Einträge!D487&gt;=32,Einträge!D487&lt;=35),3,(IF(AND(Einträge!D487&lt;29,Einträge!D487&gt;0),1,IF(Einträge!D487="",0,4)))))</f>
        <v>0</v>
      </c>
      <c r="F487" s="351"/>
      <c r="G487" s="352"/>
      <c r="H487" s="351"/>
      <c r="I487" s="352"/>
      <c r="J487" s="345"/>
      <c r="K487" s="346"/>
      <c r="L487" s="346"/>
      <c r="M487" s="188"/>
      <c r="N487" s="31"/>
      <c r="O487" s="30"/>
      <c r="P487" s="30"/>
      <c r="Q487" s="31"/>
      <c r="R487" s="31"/>
      <c r="S487" s="228"/>
      <c r="T487" s="242"/>
      <c r="U487" s="235"/>
    </row>
    <row r="488" spans="1:21" ht="19.5" customHeight="1">
      <c r="A488" s="36"/>
      <c r="B488" s="353"/>
      <c r="C488" s="354"/>
      <c r="D488" s="137"/>
      <c r="E488" s="206">
        <f>IF(AND(Einträge!D488&gt;=29,Einträge!D488&lt;32),2,IF(AND(Einträge!D488&gt;=32,Einträge!D488&lt;=35),3,(IF(AND(Einträge!D488&lt;29,Einträge!D488&gt;0),1,IF(Einträge!D488="",0,4)))))</f>
        <v>0</v>
      </c>
      <c r="F488" s="349"/>
      <c r="G488" s="350"/>
      <c r="H488" s="349"/>
      <c r="I488" s="350"/>
      <c r="J488" s="347"/>
      <c r="K488" s="348"/>
      <c r="L488" s="348"/>
      <c r="M488" s="188"/>
      <c r="N488" s="35"/>
      <c r="O488" s="34"/>
      <c r="P488" s="34"/>
      <c r="Q488" s="35"/>
      <c r="R488" s="35"/>
      <c r="S488" s="227"/>
      <c r="T488" s="241"/>
      <c r="U488" s="234"/>
    </row>
    <row r="489" spans="1:21" ht="19.5" customHeight="1">
      <c r="A489" s="58"/>
      <c r="B489" s="355"/>
      <c r="C489" s="355"/>
      <c r="D489" s="191"/>
      <c r="E489" s="206">
        <f>IF(AND(Einträge!D489&gt;=29,Einträge!D489&lt;32),2,IF(AND(Einträge!D489&gt;=32,Einträge!D489&lt;=35),3,(IF(AND(Einträge!D489&lt;29,Einträge!D489&gt;0),1,IF(Einträge!D489="",0,4)))))</f>
        <v>0</v>
      </c>
      <c r="F489" s="351"/>
      <c r="G489" s="352"/>
      <c r="H489" s="351"/>
      <c r="I489" s="352"/>
      <c r="J489" s="345"/>
      <c r="K489" s="346"/>
      <c r="L489" s="346"/>
      <c r="M489" s="188"/>
      <c r="N489" s="31"/>
      <c r="O489" s="30"/>
      <c r="P489" s="30"/>
      <c r="Q489" s="31"/>
      <c r="R489" s="31"/>
      <c r="S489" s="228"/>
      <c r="T489" s="242"/>
      <c r="U489" s="235"/>
    </row>
    <row r="490" spans="1:21" ht="19.5" customHeight="1">
      <c r="A490" s="36"/>
      <c r="B490" s="353"/>
      <c r="C490" s="354"/>
      <c r="D490" s="137"/>
      <c r="E490" s="206">
        <f>IF(AND(Einträge!D490&gt;=29,Einträge!D490&lt;32),2,IF(AND(Einträge!D490&gt;=32,Einträge!D490&lt;=35),3,(IF(AND(Einträge!D490&lt;29,Einträge!D490&gt;0),1,IF(Einträge!D490="",0,4)))))</f>
        <v>0</v>
      </c>
      <c r="F490" s="349"/>
      <c r="G490" s="350"/>
      <c r="H490" s="349"/>
      <c r="I490" s="350"/>
      <c r="J490" s="347"/>
      <c r="K490" s="348"/>
      <c r="L490" s="348"/>
      <c r="M490" s="188"/>
      <c r="N490" s="35"/>
      <c r="O490" s="34"/>
      <c r="P490" s="34"/>
      <c r="Q490" s="35"/>
      <c r="R490" s="35"/>
      <c r="S490" s="227"/>
      <c r="T490" s="241"/>
      <c r="U490" s="234"/>
    </row>
    <row r="491" spans="1:21" ht="19.5" customHeight="1">
      <c r="A491" s="58"/>
      <c r="B491" s="355"/>
      <c r="C491" s="355"/>
      <c r="D491" s="191"/>
      <c r="E491" s="206">
        <f>IF(AND(Einträge!D491&gt;=29,Einträge!D491&lt;32),2,IF(AND(Einträge!D491&gt;=32,Einträge!D491&lt;=35),3,(IF(AND(Einträge!D491&lt;29,Einträge!D491&gt;0),1,IF(Einträge!D491="",0,4)))))</f>
        <v>0</v>
      </c>
      <c r="F491" s="351"/>
      <c r="G491" s="352"/>
      <c r="H491" s="351"/>
      <c r="I491" s="352"/>
      <c r="J491" s="345"/>
      <c r="K491" s="346"/>
      <c r="L491" s="346"/>
      <c r="M491" s="188"/>
      <c r="N491" s="31"/>
      <c r="O491" s="30"/>
      <c r="P491" s="30"/>
      <c r="Q491" s="31"/>
      <c r="R491" s="31"/>
      <c r="S491" s="228"/>
      <c r="T491" s="242"/>
      <c r="U491" s="235"/>
    </row>
    <row r="492" spans="1:21" ht="19.5" customHeight="1">
      <c r="A492" s="36"/>
      <c r="B492" s="353"/>
      <c r="C492" s="354"/>
      <c r="D492" s="137"/>
      <c r="E492" s="206">
        <f>IF(AND(Einträge!D492&gt;=29,Einträge!D492&lt;32),2,IF(AND(Einträge!D492&gt;=32,Einträge!D492&lt;=35),3,(IF(AND(Einträge!D492&lt;29,Einträge!D492&gt;0),1,IF(Einträge!D492="",0,4)))))</f>
        <v>0</v>
      </c>
      <c r="F492" s="349"/>
      <c r="G492" s="350"/>
      <c r="H492" s="349"/>
      <c r="I492" s="350"/>
      <c r="J492" s="347"/>
      <c r="K492" s="348"/>
      <c r="L492" s="348"/>
      <c r="M492" s="188"/>
      <c r="N492" s="35"/>
      <c r="O492" s="34"/>
      <c r="P492" s="34"/>
      <c r="Q492" s="35"/>
      <c r="R492" s="35"/>
      <c r="S492" s="227"/>
      <c r="T492" s="241"/>
      <c r="U492" s="234"/>
    </row>
    <row r="493" spans="1:21" ht="19.5" customHeight="1">
      <c r="A493" s="58"/>
      <c r="B493" s="355"/>
      <c r="C493" s="355"/>
      <c r="D493" s="191"/>
      <c r="E493" s="206">
        <f>IF(AND(Einträge!D493&gt;=29,Einträge!D493&lt;32),2,IF(AND(Einträge!D493&gt;=32,Einträge!D493&lt;=35),3,(IF(AND(Einträge!D493&lt;29,Einträge!D493&gt;0),1,IF(Einträge!D493="",0,4)))))</f>
        <v>0</v>
      </c>
      <c r="F493" s="351"/>
      <c r="G493" s="352"/>
      <c r="H493" s="351"/>
      <c r="I493" s="352"/>
      <c r="J493" s="345"/>
      <c r="K493" s="346"/>
      <c r="L493" s="346"/>
      <c r="M493" s="188"/>
      <c r="N493" s="31"/>
      <c r="O493" s="30"/>
      <c r="P493" s="30"/>
      <c r="Q493" s="31"/>
      <c r="R493" s="31"/>
      <c r="S493" s="228"/>
      <c r="T493" s="242"/>
      <c r="U493" s="235"/>
    </row>
    <row r="494" spans="1:21" ht="19.5" customHeight="1">
      <c r="A494" s="36"/>
      <c r="B494" s="353"/>
      <c r="C494" s="354"/>
      <c r="D494" s="137"/>
      <c r="E494" s="206">
        <f>IF(AND(Einträge!D494&gt;=29,Einträge!D494&lt;32),2,IF(AND(Einträge!D494&gt;=32,Einträge!D494&lt;=35),3,(IF(AND(Einträge!D494&lt;29,Einträge!D494&gt;0),1,IF(Einträge!D494="",0,4)))))</f>
        <v>0</v>
      </c>
      <c r="F494" s="349"/>
      <c r="G494" s="350"/>
      <c r="H494" s="349"/>
      <c r="I494" s="350"/>
      <c r="J494" s="347"/>
      <c r="K494" s="348"/>
      <c r="L494" s="348"/>
      <c r="M494" s="188"/>
      <c r="N494" s="35"/>
      <c r="O494" s="34"/>
      <c r="P494" s="34"/>
      <c r="Q494" s="35"/>
      <c r="R494" s="35"/>
      <c r="S494" s="227"/>
      <c r="T494" s="241"/>
      <c r="U494" s="234"/>
    </row>
    <row r="495" spans="1:21" ht="19.5" customHeight="1">
      <c r="A495" s="58"/>
      <c r="B495" s="355"/>
      <c r="C495" s="355"/>
      <c r="D495" s="191"/>
      <c r="E495" s="206">
        <f>IF(AND(Einträge!D495&gt;=29,Einträge!D495&lt;32),2,IF(AND(Einträge!D495&gt;=32,Einträge!D495&lt;=35),3,(IF(AND(Einträge!D495&lt;29,Einträge!D495&gt;0),1,IF(Einträge!D495="",0,4)))))</f>
        <v>0</v>
      </c>
      <c r="F495" s="351"/>
      <c r="G495" s="352"/>
      <c r="H495" s="351"/>
      <c r="I495" s="352"/>
      <c r="J495" s="345"/>
      <c r="K495" s="346"/>
      <c r="L495" s="346"/>
      <c r="M495" s="188"/>
      <c r="N495" s="31"/>
      <c r="O495" s="30"/>
      <c r="P495" s="30"/>
      <c r="Q495" s="31"/>
      <c r="R495" s="31"/>
      <c r="S495" s="228"/>
      <c r="T495" s="242"/>
      <c r="U495" s="235"/>
    </row>
    <row r="496" spans="1:21" ht="19.5" customHeight="1">
      <c r="A496" s="36"/>
      <c r="B496" s="353"/>
      <c r="C496" s="354"/>
      <c r="D496" s="137"/>
      <c r="E496" s="206">
        <f>IF(AND(Einträge!D496&gt;=29,Einträge!D496&lt;32),2,IF(AND(Einträge!D496&gt;=32,Einträge!D496&lt;=35),3,(IF(AND(Einträge!D496&lt;29,Einträge!D496&gt;0),1,IF(Einträge!D496="",0,4)))))</f>
        <v>0</v>
      </c>
      <c r="F496" s="349"/>
      <c r="G496" s="350"/>
      <c r="H496" s="349"/>
      <c r="I496" s="350"/>
      <c r="J496" s="347"/>
      <c r="K496" s="348"/>
      <c r="L496" s="348"/>
      <c r="M496" s="188"/>
      <c r="N496" s="35"/>
      <c r="O496" s="34"/>
      <c r="P496" s="34"/>
      <c r="Q496" s="35"/>
      <c r="R496" s="35"/>
      <c r="S496" s="227"/>
      <c r="T496" s="241"/>
      <c r="U496" s="234"/>
    </row>
    <row r="497" spans="1:21" ht="19.5" customHeight="1">
      <c r="A497" s="58"/>
      <c r="B497" s="355"/>
      <c r="C497" s="355"/>
      <c r="D497" s="191"/>
      <c r="E497" s="206">
        <f>IF(AND(Einträge!D497&gt;=29,Einträge!D497&lt;32),2,IF(AND(Einträge!D497&gt;=32,Einträge!D497&lt;=35),3,(IF(AND(Einträge!D497&lt;29,Einträge!D497&gt;0),1,IF(Einträge!D497="",0,4)))))</f>
        <v>0</v>
      </c>
      <c r="F497" s="351"/>
      <c r="G497" s="352"/>
      <c r="H497" s="351"/>
      <c r="I497" s="352"/>
      <c r="J497" s="345"/>
      <c r="K497" s="346"/>
      <c r="L497" s="346"/>
      <c r="M497" s="188"/>
      <c r="N497" s="31"/>
      <c r="O497" s="30"/>
      <c r="P497" s="30"/>
      <c r="Q497" s="31"/>
      <c r="R497" s="31"/>
      <c r="S497" s="228"/>
      <c r="T497" s="242"/>
      <c r="U497" s="235"/>
    </row>
    <row r="498" spans="1:21" ht="19.5" customHeight="1">
      <c r="A498" s="36"/>
      <c r="B498" s="353"/>
      <c r="C498" s="354"/>
      <c r="D498" s="137"/>
      <c r="E498" s="206">
        <f>IF(AND(Einträge!D498&gt;=29,Einträge!D498&lt;32),2,IF(AND(Einträge!D498&gt;=32,Einträge!D498&lt;=35),3,(IF(AND(Einträge!D498&lt;29,Einträge!D498&gt;0),1,IF(Einträge!D498="",0,4)))))</f>
        <v>0</v>
      </c>
      <c r="F498" s="349"/>
      <c r="G498" s="350"/>
      <c r="H498" s="349"/>
      <c r="I498" s="350"/>
      <c r="J498" s="347"/>
      <c r="K498" s="348"/>
      <c r="L498" s="348"/>
      <c r="M498" s="188"/>
      <c r="N498" s="35"/>
      <c r="O498" s="34"/>
      <c r="P498" s="34"/>
      <c r="Q498" s="35"/>
      <c r="R498" s="35"/>
      <c r="S498" s="227"/>
      <c r="T498" s="241"/>
      <c r="U498" s="234"/>
    </row>
    <row r="499" spans="1:21" ht="19.5" customHeight="1">
      <c r="A499" s="58"/>
      <c r="B499" s="355"/>
      <c r="C499" s="355"/>
      <c r="D499" s="191"/>
      <c r="E499" s="206">
        <f>IF(AND(Einträge!D499&gt;=29,Einträge!D499&lt;32),2,IF(AND(Einträge!D499&gt;=32,Einträge!D499&lt;=35),3,(IF(AND(Einträge!D499&lt;29,Einträge!D499&gt;0),1,IF(Einträge!D499="",0,4)))))</f>
        <v>0</v>
      </c>
      <c r="F499" s="351"/>
      <c r="G499" s="352"/>
      <c r="H499" s="351"/>
      <c r="I499" s="352"/>
      <c r="J499" s="345"/>
      <c r="K499" s="346"/>
      <c r="L499" s="346"/>
      <c r="M499" s="188"/>
      <c r="N499" s="31"/>
      <c r="O499" s="30"/>
      <c r="P499" s="30"/>
      <c r="Q499" s="31"/>
      <c r="R499" s="31"/>
      <c r="S499" s="228"/>
      <c r="T499" s="242"/>
      <c r="U499" s="235"/>
    </row>
    <row r="500" spans="1:21" ht="19.5" customHeight="1">
      <c r="A500" s="36"/>
      <c r="B500" s="353"/>
      <c r="C500" s="354"/>
      <c r="D500" s="137"/>
      <c r="E500" s="206">
        <f>IF(AND(Einträge!D500&gt;=29,Einträge!D500&lt;32),2,IF(AND(Einträge!D500&gt;=32,Einträge!D500&lt;=35),3,(IF(AND(Einträge!D500&lt;29,Einträge!D500&gt;0),1,IF(Einträge!D500="",0,4)))))</f>
        <v>0</v>
      </c>
      <c r="F500" s="349"/>
      <c r="G500" s="350"/>
      <c r="H500" s="349"/>
      <c r="I500" s="350"/>
      <c r="J500" s="347"/>
      <c r="K500" s="348"/>
      <c r="L500" s="348"/>
      <c r="M500" s="188"/>
      <c r="N500" s="35"/>
      <c r="O500" s="34"/>
      <c r="P500" s="34"/>
      <c r="Q500" s="35"/>
      <c r="R500" s="35"/>
      <c r="S500" s="227"/>
      <c r="T500" s="241"/>
      <c r="U500" s="234"/>
    </row>
    <row r="501" spans="1:21" ht="19.5" customHeight="1">
      <c r="A501" s="58"/>
      <c r="B501" s="355"/>
      <c r="C501" s="355"/>
      <c r="D501" s="191"/>
      <c r="E501" s="206">
        <f>IF(AND(Einträge!D501&gt;=29,Einträge!D501&lt;32),2,IF(AND(Einträge!D501&gt;=32,Einträge!D501&lt;=35),3,(IF(AND(Einträge!D501&lt;29,Einträge!D501&gt;0),1,IF(Einträge!D501="",0,4)))))</f>
        <v>0</v>
      </c>
      <c r="F501" s="351"/>
      <c r="G501" s="352"/>
      <c r="H501" s="351"/>
      <c r="I501" s="352"/>
      <c r="J501" s="345"/>
      <c r="K501" s="346"/>
      <c r="L501" s="346"/>
      <c r="M501" s="188"/>
      <c r="N501" s="31"/>
      <c r="O501" s="30"/>
      <c r="P501" s="30"/>
      <c r="Q501" s="31"/>
      <c r="R501" s="31"/>
      <c r="S501" s="228"/>
      <c r="T501" s="242"/>
      <c r="U501" s="235"/>
    </row>
    <row r="502" spans="1:21" ht="19.5" customHeight="1">
      <c r="A502" s="36"/>
      <c r="B502" s="353"/>
      <c r="C502" s="354"/>
      <c r="D502" s="137"/>
      <c r="E502" s="206">
        <f>IF(AND(Einträge!D502&gt;=29,Einträge!D502&lt;32),2,IF(AND(Einträge!D502&gt;=32,Einträge!D502&lt;=35),3,(IF(AND(Einträge!D502&lt;29,Einträge!D502&gt;0),1,IF(Einträge!D502="",0,4)))))</f>
        <v>0</v>
      </c>
      <c r="F502" s="349"/>
      <c r="G502" s="350"/>
      <c r="H502" s="349"/>
      <c r="I502" s="350"/>
      <c r="J502" s="347"/>
      <c r="K502" s="348"/>
      <c r="L502" s="348"/>
      <c r="M502" s="188"/>
      <c r="N502" s="35"/>
      <c r="O502" s="34"/>
      <c r="P502" s="34"/>
      <c r="Q502" s="35"/>
      <c r="R502" s="35"/>
      <c r="S502" s="227"/>
      <c r="T502" s="241"/>
      <c r="U502" s="234"/>
    </row>
    <row r="503" spans="1:21" ht="19.5" customHeight="1">
      <c r="A503" s="58"/>
      <c r="B503" s="355"/>
      <c r="C503" s="355"/>
      <c r="D503" s="191"/>
      <c r="E503" s="206">
        <f>IF(AND(Einträge!D503&gt;=29,Einträge!D503&lt;32),2,IF(AND(Einträge!D503&gt;=32,Einträge!D503&lt;=35),3,(IF(AND(Einträge!D503&lt;29,Einträge!D503&gt;0),1,IF(Einträge!D503="",0,4)))))</f>
        <v>0</v>
      </c>
      <c r="F503" s="351"/>
      <c r="G503" s="352"/>
      <c r="H503" s="351"/>
      <c r="I503" s="352"/>
      <c r="J503" s="345"/>
      <c r="K503" s="346"/>
      <c r="L503" s="346"/>
      <c r="M503" s="188"/>
      <c r="N503" s="31"/>
      <c r="O503" s="30"/>
      <c r="P503" s="30"/>
      <c r="Q503" s="31"/>
      <c r="R503" s="31"/>
      <c r="S503" s="228"/>
      <c r="T503" s="242"/>
      <c r="U503" s="235"/>
    </row>
    <row r="504" spans="1:21" ht="19.5" customHeight="1">
      <c r="A504" s="36"/>
      <c r="B504" s="353"/>
      <c r="C504" s="354"/>
      <c r="D504" s="137"/>
      <c r="E504" s="206">
        <f>IF(AND(Einträge!D504&gt;=29,Einträge!D504&lt;32),2,IF(AND(Einträge!D504&gt;=32,Einträge!D504&lt;=35),3,(IF(AND(Einträge!D504&lt;29,Einträge!D504&gt;0),1,IF(Einträge!D504="",0,4)))))</f>
        <v>0</v>
      </c>
      <c r="F504" s="349"/>
      <c r="G504" s="350"/>
      <c r="H504" s="349"/>
      <c r="I504" s="350"/>
      <c r="J504" s="347"/>
      <c r="K504" s="348"/>
      <c r="L504" s="348"/>
      <c r="M504" s="188"/>
      <c r="N504" s="53"/>
      <c r="O504" s="54"/>
      <c r="P504" s="54"/>
      <c r="Q504" s="53"/>
      <c r="R504" s="53"/>
      <c r="S504" s="230"/>
      <c r="T504" s="244"/>
      <c r="U504" s="237"/>
    </row>
    <row r="505" spans="1:21" ht="19.5" customHeight="1">
      <c r="A505" s="58"/>
      <c r="B505" s="355"/>
      <c r="C505" s="355"/>
      <c r="D505" s="191"/>
      <c r="E505" s="206">
        <f>IF(AND(Einträge!D505&gt;=29,Einträge!D505&lt;32),2,IF(AND(Einträge!D505&gt;=32,Einträge!D505&lt;=35),3,(IF(AND(Einträge!D505&lt;29,Einträge!D505&gt;0),1,IF(Einträge!D505="",0,4)))))</f>
        <v>0</v>
      </c>
      <c r="F505" s="351"/>
      <c r="G505" s="352"/>
      <c r="H505" s="351"/>
      <c r="I505" s="352"/>
      <c r="J505" s="345"/>
      <c r="K505" s="346"/>
      <c r="L505" s="346"/>
      <c r="M505" s="188"/>
      <c r="N505" s="31"/>
      <c r="O505" s="30"/>
      <c r="P505" s="30"/>
      <c r="Q505" s="31"/>
      <c r="R505" s="31"/>
      <c r="S505" s="228"/>
      <c r="T505" s="242"/>
      <c r="U505" s="235"/>
    </row>
    <row r="506" spans="1:21" ht="19.5" customHeight="1">
      <c r="A506" s="36"/>
      <c r="B506" s="353"/>
      <c r="C506" s="354"/>
      <c r="D506" s="137"/>
      <c r="E506" s="206">
        <f>IF(AND(Einträge!D506&gt;=29,Einträge!D506&lt;32),2,IF(AND(Einträge!D506&gt;=32,Einträge!D506&lt;=35),3,(IF(AND(Einträge!D506&lt;29,Einträge!D506&gt;0),1,IF(Einträge!D506="",0,4)))))</f>
        <v>0</v>
      </c>
      <c r="F506" s="349"/>
      <c r="G506" s="350"/>
      <c r="H506" s="349"/>
      <c r="I506" s="350"/>
      <c r="J506" s="347"/>
      <c r="K506" s="348"/>
      <c r="L506" s="348"/>
      <c r="M506" s="188"/>
      <c r="N506" s="33"/>
      <c r="O506" s="32"/>
      <c r="P506" s="32"/>
      <c r="Q506" s="33"/>
      <c r="R506" s="33"/>
      <c r="S506" s="229"/>
      <c r="T506" s="243"/>
      <c r="U506" s="236"/>
    </row>
    <row r="507" spans="1:21" ht="19.5" customHeight="1">
      <c r="A507" s="58"/>
      <c r="B507" s="355"/>
      <c r="C507" s="355"/>
      <c r="D507" s="191"/>
      <c r="E507" s="206">
        <f>IF(AND(Einträge!D507&gt;=29,Einträge!D507&lt;32),2,IF(AND(Einträge!D507&gt;=32,Einträge!D507&lt;=35),3,(IF(AND(Einträge!D507&lt;29,Einträge!D507&gt;0),1,IF(Einträge!D507="",0,4)))))</f>
        <v>0</v>
      </c>
      <c r="F507" s="351"/>
      <c r="G507" s="352"/>
      <c r="H507" s="351"/>
      <c r="I507" s="352"/>
      <c r="J507" s="345"/>
      <c r="K507" s="346"/>
      <c r="L507" s="346"/>
      <c r="M507" s="188"/>
      <c r="N507" s="31"/>
      <c r="O507" s="30"/>
      <c r="P507" s="30"/>
      <c r="Q507" s="31"/>
      <c r="R507" s="31"/>
      <c r="S507" s="228"/>
      <c r="T507" s="242"/>
      <c r="U507" s="235"/>
    </row>
    <row r="508" spans="1:21" ht="19.5" customHeight="1">
      <c r="A508" s="36"/>
      <c r="B508" s="353"/>
      <c r="C508" s="354"/>
      <c r="D508" s="137"/>
      <c r="E508" s="206">
        <f>IF(AND(Einträge!D508&gt;=29,Einträge!D508&lt;32),2,IF(AND(Einträge!D508&gt;=32,Einträge!D508&lt;=35),3,(IF(AND(Einträge!D508&lt;29,Einträge!D508&gt;0),1,IF(Einträge!D508="",0,4)))))</f>
        <v>0</v>
      </c>
      <c r="F508" s="349"/>
      <c r="G508" s="350"/>
      <c r="H508" s="349"/>
      <c r="I508" s="350"/>
      <c r="J508" s="347"/>
      <c r="K508" s="348"/>
      <c r="L508" s="348"/>
      <c r="M508" s="188"/>
      <c r="N508" s="35"/>
      <c r="O508" s="34"/>
      <c r="P508" s="34"/>
      <c r="Q508" s="35"/>
      <c r="R508" s="35"/>
      <c r="S508" s="227"/>
      <c r="T508" s="241"/>
      <c r="U508" s="234"/>
    </row>
    <row r="509" spans="1:21" ht="19.5" customHeight="1">
      <c r="A509" s="58"/>
      <c r="B509" s="355"/>
      <c r="C509" s="355"/>
      <c r="D509" s="191"/>
      <c r="E509" s="206">
        <f>IF(AND(Einträge!D509&gt;=29,Einträge!D509&lt;32),2,IF(AND(Einträge!D509&gt;=32,Einträge!D509&lt;=35),3,(IF(AND(Einträge!D509&lt;29,Einträge!D509&gt;0),1,IF(Einträge!D509="",0,4)))))</f>
        <v>0</v>
      </c>
      <c r="F509" s="351"/>
      <c r="G509" s="352"/>
      <c r="H509" s="351"/>
      <c r="I509" s="352"/>
      <c r="J509" s="345"/>
      <c r="K509" s="346"/>
      <c r="L509" s="346"/>
      <c r="M509" s="188"/>
      <c r="N509" s="31"/>
      <c r="O509" s="30"/>
      <c r="P509" s="30"/>
      <c r="Q509" s="31"/>
      <c r="R509" s="31"/>
      <c r="S509" s="228"/>
      <c r="T509" s="242"/>
      <c r="U509" s="235"/>
    </row>
    <row r="510" spans="1:21" ht="19.5" customHeight="1">
      <c r="A510" s="36"/>
      <c r="B510" s="353"/>
      <c r="C510" s="354"/>
      <c r="D510" s="137"/>
      <c r="E510" s="206">
        <f>IF(AND(Einträge!D510&gt;=29,Einträge!D510&lt;32),2,IF(AND(Einträge!D510&gt;=32,Einträge!D510&lt;=35),3,(IF(AND(Einträge!D510&lt;29,Einträge!D510&gt;0),1,IF(Einträge!D510="",0,4)))))</f>
        <v>0</v>
      </c>
      <c r="F510" s="349"/>
      <c r="G510" s="350"/>
      <c r="H510" s="349"/>
      <c r="I510" s="350"/>
      <c r="J510" s="347"/>
      <c r="K510" s="348"/>
      <c r="L510" s="348"/>
      <c r="M510" s="188"/>
      <c r="N510" s="35"/>
      <c r="O510" s="34"/>
      <c r="P510" s="34"/>
      <c r="Q510" s="35"/>
      <c r="R510" s="35"/>
      <c r="S510" s="227"/>
      <c r="T510" s="241"/>
      <c r="U510" s="234"/>
    </row>
    <row r="511" spans="1:21" ht="19.5" customHeight="1">
      <c r="A511" s="58"/>
      <c r="B511" s="355"/>
      <c r="C511" s="355"/>
      <c r="D511" s="191"/>
      <c r="E511" s="206">
        <f>IF(AND(Einträge!D511&gt;=29,Einträge!D511&lt;32),2,IF(AND(Einträge!D511&gt;=32,Einträge!D511&lt;=35),3,(IF(AND(Einträge!D511&lt;29,Einträge!D511&gt;0),1,IF(Einträge!D511="",0,4)))))</f>
        <v>0</v>
      </c>
      <c r="F511" s="351"/>
      <c r="G511" s="352"/>
      <c r="H511" s="351"/>
      <c r="I511" s="352"/>
      <c r="J511" s="345"/>
      <c r="K511" s="346"/>
      <c r="L511" s="346"/>
      <c r="M511" s="188"/>
      <c r="N511" s="31"/>
      <c r="O511" s="30"/>
      <c r="P511" s="30"/>
      <c r="Q511" s="31"/>
      <c r="R511" s="31"/>
      <c r="S511" s="228"/>
      <c r="T511" s="242"/>
      <c r="U511" s="235"/>
    </row>
    <row r="512" spans="1:21" ht="19.5" customHeight="1">
      <c r="A512" s="36"/>
      <c r="B512" s="353"/>
      <c r="C512" s="354"/>
      <c r="D512" s="137"/>
      <c r="E512" s="206">
        <f>IF(AND(Einträge!D512&gt;=29,Einträge!D512&lt;32),2,IF(AND(Einträge!D512&gt;=32,Einträge!D512&lt;=35),3,(IF(AND(Einträge!D512&lt;29,Einträge!D512&gt;0),1,IF(Einträge!D512="",0,4)))))</f>
        <v>0</v>
      </c>
      <c r="F512" s="349"/>
      <c r="G512" s="350"/>
      <c r="H512" s="349"/>
      <c r="I512" s="350"/>
      <c r="J512" s="347"/>
      <c r="K512" s="348"/>
      <c r="L512" s="348"/>
      <c r="M512" s="188"/>
      <c r="N512" s="35"/>
      <c r="O512" s="34"/>
      <c r="P512" s="34"/>
      <c r="Q512" s="35"/>
      <c r="R512" s="35"/>
      <c r="S512" s="227"/>
      <c r="T512" s="241"/>
      <c r="U512" s="234"/>
    </row>
    <row r="513" spans="1:21" ht="19.5" customHeight="1">
      <c r="A513" s="58"/>
      <c r="B513" s="355"/>
      <c r="C513" s="355"/>
      <c r="D513" s="191"/>
      <c r="E513" s="206">
        <f>IF(AND(Einträge!D513&gt;=29,Einträge!D513&lt;32),2,IF(AND(Einträge!D513&gt;=32,Einträge!D513&lt;=35),3,(IF(AND(Einträge!D513&lt;29,Einträge!D513&gt;0),1,IF(Einträge!D513="",0,4)))))</f>
        <v>0</v>
      </c>
      <c r="F513" s="351"/>
      <c r="G513" s="352"/>
      <c r="H513" s="351"/>
      <c r="I513" s="352"/>
      <c r="J513" s="345"/>
      <c r="K513" s="346"/>
      <c r="L513" s="346"/>
      <c r="M513" s="188"/>
      <c r="N513" s="31"/>
      <c r="O513" s="30"/>
      <c r="P513" s="30"/>
      <c r="Q513" s="31"/>
      <c r="R513" s="31"/>
      <c r="S513" s="228"/>
      <c r="T513" s="242"/>
      <c r="U513" s="235"/>
    </row>
    <row r="514" spans="1:21" ht="19.5" customHeight="1">
      <c r="A514" s="36"/>
      <c r="B514" s="353"/>
      <c r="C514" s="354"/>
      <c r="D514" s="137"/>
      <c r="E514" s="206">
        <f>IF(AND(Einträge!D514&gt;=29,Einträge!D514&lt;32),2,IF(AND(Einträge!D514&gt;=32,Einträge!D514&lt;=35),3,(IF(AND(Einträge!D514&lt;29,Einträge!D514&gt;0),1,IF(Einträge!D514="",0,4)))))</f>
        <v>0</v>
      </c>
      <c r="F514" s="349"/>
      <c r="G514" s="350"/>
      <c r="H514" s="349"/>
      <c r="I514" s="350"/>
      <c r="J514" s="347"/>
      <c r="K514" s="348"/>
      <c r="L514" s="348"/>
      <c r="M514" s="188"/>
      <c r="N514" s="35"/>
      <c r="O514" s="34"/>
      <c r="P514" s="34"/>
      <c r="Q514" s="35"/>
      <c r="R514" s="35"/>
      <c r="S514" s="227"/>
      <c r="T514" s="241"/>
      <c r="U514" s="234"/>
    </row>
    <row r="515" spans="1:21" ht="19.5" customHeight="1">
      <c r="A515" s="58"/>
      <c r="B515" s="355"/>
      <c r="C515" s="355"/>
      <c r="D515" s="191"/>
      <c r="E515" s="206">
        <f>IF(AND(Einträge!D515&gt;=29,Einträge!D515&lt;32),2,IF(AND(Einträge!D515&gt;=32,Einträge!D515&lt;=35),3,(IF(AND(Einträge!D515&lt;29,Einträge!D515&gt;0),1,IF(Einträge!D515="",0,4)))))</f>
        <v>0</v>
      </c>
      <c r="F515" s="351"/>
      <c r="G515" s="352"/>
      <c r="H515" s="351"/>
      <c r="I515" s="352"/>
      <c r="J515" s="345"/>
      <c r="K515" s="346"/>
      <c r="L515" s="346"/>
      <c r="M515" s="188"/>
      <c r="N515" s="31"/>
      <c r="O515" s="30"/>
      <c r="P515" s="30"/>
      <c r="Q515" s="31"/>
      <c r="R515" s="31"/>
      <c r="S515" s="228"/>
      <c r="T515" s="242"/>
      <c r="U515" s="235"/>
    </row>
    <row r="516" spans="1:21" ht="19.5" customHeight="1">
      <c r="A516" s="36"/>
      <c r="B516" s="353"/>
      <c r="C516" s="354"/>
      <c r="D516" s="137"/>
      <c r="E516" s="206">
        <f>IF(AND(Einträge!D516&gt;=29,Einträge!D516&lt;32),2,IF(AND(Einträge!D516&gt;=32,Einträge!D516&lt;=35),3,(IF(AND(Einträge!D516&lt;29,Einträge!D516&gt;0),1,IF(Einträge!D516="",0,4)))))</f>
        <v>0</v>
      </c>
      <c r="F516" s="349"/>
      <c r="G516" s="350"/>
      <c r="H516" s="349"/>
      <c r="I516" s="350"/>
      <c r="J516" s="347"/>
      <c r="K516" s="348"/>
      <c r="L516" s="348"/>
      <c r="M516" s="188"/>
      <c r="N516" s="35"/>
      <c r="O516" s="34"/>
      <c r="P516" s="34"/>
      <c r="Q516" s="35"/>
      <c r="R516" s="35"/>
      <c r="S516" s="227"/>
      <c r="T516" s="241"/>
      <c r="U516" s="234"/>
    </row>
    <row r="517" spans="1:21" ht="19.5" customHeight="1">
      <c r="A517" s="58"/>
      <c r="B517" s="355"/>
      <c r="C517" s="355"/>
      <c r="D517" s="191"/>
      <c r="E517" s="206">
        <f>IF(AND(Einträge!D517&gt;=29,Einträge!D517&lt;32),2,IF(AND(Einträge!D517&gt;=32,Einträge!D517&lt;=35),3,(IF(AND(Einträge!D517&lt;29,Einträge!D517&gt;0),1,IF(Einträge!D517="",0,4)))))</f>
        <v>0</v>
      </c>
      <c r="F517" s="351"/>
      <c r="G517" s="352"/>
      <c r="H517" s="351"/>
      <c r="I517" s="352"/>
      <c r="J517" s="345"/>
      <c r="K517" s="346"/>
      <c r="L517" s="346"/>
      <c r="M517" s="188"/>
      <c r="N517" s="31"/>
      <c r="O517" s="30"/>
      <c r="P517" s="30"/>
      <c r="Q517" s="31"/>
      <c r="R517" s="31"/>
      <c r="S517" s="228"/>
      <c r="T517" s="242"/>
      <c r="U517" s="235"/>
    </row>
    <row r="518" spans="1:21" ht="19.5" customHeight="1">
      <c r="A518" s="36"/>
      <c r="B518" s="353"/>
      <c r="C518" s="354"/>
      <c r="D518" s="137"/>
      <c r="E518" s="206">
        <f>IF(AND(Einträge!D518&gt;=29,Einträge!D518&lt;32),2,IF(AND(Einträge!D518&gt;=32,Einträge!D518&lt;=35),3,(IF(AND(Einträge!D518&lt;29,Einträge!D518&gt;0),1,IF(Einträge!D518="",0,4)))))</f>
        <v>0</v>
      </c>
      <c r="F518" s="349"/>
      <c r="G518" s="350"/>
      <c r="H518" s="349"/>
      <c r="I518" s="350"/>
      <c r="J518" s="347"/>
      <c r="K518" s="348"/>
      <c r="L518" s="348"/>
      <c r="M518" s="188"/>
      <c r="N518" s="35"/>
      <c r="O518" s="34"/>
      <c r="P518" s="34"/>
      <c r="Q518" s="35"/>
      <c r="R518" s="35"/>
      <c r="S518" s="227"/>
      <c r="T518" s="241"/>
      <c r="U518" s="234"/>
    </row>
    <row r="519" spans="1:21" ht="19.5" customHeight="1">
      <c r="A519" s="58"/>
      <c r="B519" s="355"/>
      <c r="C519" s="355"/>
      <c r="D519" s="191"/>
      <c r="E519" s="206">
        <f>IF(AND(Einträge!D519&gt;=29,Einträge!D519&lt;32),2,IF(AND(Einträge!D519&gt;=32,Einträge!D519&lt;=35),3,(IF(AND(Einträge!D519&lt;29,Einträge!D519&gt;0),1,IF(Einträge!D519="",0,4)))))</f>
        <v>0</v>
      </c>
      <c r="F519" s="351"/>
      <c r="G519" s="352"/>
      <c r="H519" s="351"/>
      <c r="I519" s="352"/>
      <c r="J519" s="345"/>
      <c r="K519" s="346"/>
      <c r="L519" s="346"/>
      <c r="M519" s="188"/>
      <c r="N519" s="31"/>
      <c r="O519" s="30"/>
      <c r="P519" s="30"/>
      <c r="Q519" s="31"/>
      <c r="R519" s="31"/>
      <c r="S519" s="228"/>
      <c r="T519" s="242"/>
      <c r="U519" s="235"/>
    </row>
    <row r="520" spans="1:21" ht="19.5" customHeight="1">
      <c r="A520" s="36"/>
      <c r="B520" s="353"/>
      <c r="C520" s="354"/>
      <c r="D520" s="137"/>
      <c r="E520" s="206">
        <f>IF(AND(Einträge!D520&gt;=29,Einträge!D520&lt;32),2,IF(AND(Einträge!D520&gt;=32,Einträge!D520&lt;=35),3,(IF(AND(Einträge!D520&lt;29,Einträge!D520&gt;0),1,IF(Einträge!D520="",0,4)))))</f>
        <v>0</v>
      </c>
      <c r="F520" s="349"/>
      <c r="G520" s="350"/>
      <c r="H520" s="349"/>
      <c r="I520" s="350"/>
      <c r="J520" s="347"/>
      <c r="K520" s="348"/>
      <c r="L520" s="348"/>
      <c r="M520" s="188"/>
      <c r="N520" s="35"/>
      <c r="O520" s="34"/>
      <c r="P520" s="34"/>
      <c r="Q520" s="35"/>
      <c r="R520" s="35"/>
      <c r="S520" s="227"/>
      <c r="T520" s="241"/>
      <c r="U520" s="234"/>
    </row>
    <row r="521" spans="1:21" ht="19.5" customHeight="1">
      <c r="A521" s="58"/>
      <c r="B521" s="355"/>
      <c r="C521" s="355"/>
      <c r="D521" s="191"/>
      <c r="E521" s="206">
        <f>IF(AND(Einträge!D521&gt;=29,Einträge!D521&lt;32),2,IF(AND(Einträge!D521&gt;=32,Einträge!D521&lt;=35),3,(IF(AND(Einträge!D521&lt;29,Einträge!D521&gt;0),1,IF(Einträge!D521="",0,4)))))</f>
        <v>0</v>
      </c>
      <c r="F521" s="351"/>
      <c r="G521" s="352"/>
      <c r="H521" s="351"/>
      <c r="I521" s="352"/>
      <c r="J521" s="345"/>
      <c r="K521" s="346"/>
      <c r="L521" s="346"/>
      <c r="M521" s="188"/>
      <c r="N521" s="31"/>
      <c r="O521" s="30"/>
      <c r="P521" s="30"/>
      <c r="Q521" s="31"/>
      <c r="R521" s="31"/>
      <c r="S521" s="228"/>
      <c r="T521" s="242"/>
      <c r="U521" s="235"/>
    </row>
    <row r="522" spans="1:21" ht="19.5" customHeight="1">
      <c r="A522" s="36"/>
      <c r="B522" s="353"/>
      <c r="C522" s="354"/>
      <c r="D522" s="137"/>
      <c r="E522" s="206">
        <f>IF(AND(Einträge!D522&gt;=29,Einträge!D522&lt;32),2,IF(AND(Einträge!D522&gt;=32,Einträge!D522&lt;=35),3,(IF(AND(Einträge!D522&lt;29,Einträge!D522&gt;0),1,IF(Einträge!D522="",0,4)))))</f>
        <v>0</v>
      </c>
      <c r="F522" s="349"/>
      <c r="G522" s="350"/>
      <c r="H522" s="349"/>
      <c r="I522" s="350"/>
      <c r="J522" s="347"/>
      <c r="K522" s="348"/>
      <c r="L522" s="348"/>
      <c r="M522" s="188"/>
      <c r="N522" s="35"/>
      <c r="O522" s="34"/>
      <c r="P522" s="34"/>
      <c r="Q522" s="35"/>
      <c r="R522" s="35"/>
      <c r="S522" s="227"/>
      <c r="T522" s="241"/>
      <c r="U522" s="234"/>
    </row>
    <row r="523" spans="1:21" ht="19.5" customHeight="1">
      <c r="A523" s="58"/>
      <c r="B523" s="355"/>
      <c r="C523" s="355"/>
      <c r="D523" s="191"/>
      <c r="E523" s="206">
        <f>IF(AND(Einträge!D523&gt;=29,Einträge!D523&lt;32),2,IF(AND(Einträge!D523&gt;=32,Einträge!D523&lt;=35),3,(IF(AND(Einträge!D523&lt;29,Einträge!D523&gt;0),1,IF(Einträge!D523="",0,4)))))</f>
        <v>0</v>
      </c>
      <c r="F523" s="351"/>
      <c r="G523" s="352"/>
      <c r="H523" s="351"/>
      <c r="I523" s="352"/>
      <c r="J523" s="345"/>
      <c r="K523" s="346"/>
      <c r="L523" s="346"/>
      <c r="M523" s="188"/>
      <c r="N523" s="31"/>
      <c r="O523" s="30"/>
      <c r="P523" s="30"/>
      <c r="Q523" s="31"/>
      <c r="R523" s="31"/>
      <c r="S523" s="228"/>
      <c r="T523" s="242"/>
      <c r="U523" s="235"/>
    </row>
    <row r="524" spans="1:21" ht="19.5" customHeight="1">
      <c r="A524" s="36"/>
      <c r="B524" s="353"/>
      <c r="C524" s="354"/>
      <c r="D524" s="137"/>
      <c r="E524" s="206">
        <f>IF(AND(Einträge!D524&gt;=29,Einträge!D524&lt;32),2,IF(AND(Einträge!D524&gt;=32,Einträge!D524&lt;=35),3,(IF(AND(Einträge!D524&lt;29,Einträge!D524&gt;0),1,IF(Einträge!D524="",0,4)))))</f>
        <v>0</v>
      </c>
      <c r="F524" s="349"/>
      <c r="G524" s="350"/>
      <c r="H524" s="349"/>
      <c r="I524" s="350"/>
      <c r="J524" s="347"/>
      <c r="K524" s="348"/>
      <c r="L524" s="348"/>
      <c r="M524" s="188"/>
      <c r="N524" s="53"/>
      <c r="O524" s="54"/>
      <c r="P524" s="54"/>
      <c r="Q524" s="53"/>
      <c r="R524" s="53"/>
      <c r="S524" s="230"/>
      <c r="T524" s="244"/>
      <c r="U524" s="237"/>
    </row>
    <row r="525" spans="1:21" ht="19.5" customHeight="1">
      <c r="A525" s="58"/>
      <c r="B525" s="355"/>
      <c r="C525" s="355"/>
      <c r="D525" s="191"/>
      <c r="E525" s="206">
        <f>IF(AND(Einträge!D525&gt;=29,Einträge!D525&lt;32),2,IF(AND(Einträge!D525&gt;=32,Einträge!D525&lt;=35),3,(IF(AND(Einträge!D525&lt;29,Einträge!D525&gt;0),1,IF(Einträge!D525="",0,4)))))</f>
        <v>0</v>
      </c>
      <c r="F525" s="351"/>
      <c r="G525" s="352"/>
      <c r="H525" s="351"/>
      <c r="I525" s="352"/>
      <c r="J525" s="345"/>
      <c r="K525" s="346"/>
      <c r="L525" s="346"/>
      <c r="M525" s="188"/>
      <c r="N525" s="31"/>
      <c r="O525" s="30"/>
      <c r="P525" s="30"/>
      <c r="Q525" s="31"/>
      <c r="R525" s="31"/>
      <c r="S525" s="228"/>
      <c r="T525" s="242"/>
      <c r="U525" s="235"/>
    </row>
    <row r="526" spans="1:21" ht="19.5" customHeight="1">
      <c r="A526" s="36"/>
      <c r="B526" s="353"/>
      <c r="C526" s="354"/>
      <c r="D526" s="137"/>
      <c r="E526" s="206">
        <f>IF(AND(Einträge!D526&gt;=29,Einträge!D526&lt;32),2,IF(AND(Einträge!D526&gt;=32,Einträge!D526&lt;=35),3,(IF(AND(Einträge!D526&lt;29,Einträge!D526&gt;0),1,IF(Einträge!D526="",0,4)))))</f>
        <v>0</v>
      </c>
      <c r="F526" s="349"/>
      <c r="G526" s="350"/>
      <c r="H526" s="349"/>
      <c r="I526" s="350"/>
      <c r="J526" s="347"/>
      <c r="K526" s="348"/>
      <c r="L526" s="348"/>
      <c r="M526" s="188"/>
      <c r="N526" s="33"/>
      <c r="O526" s="32"/>
      <c r="P526" s="32"/>
      <c r="Q526" s="33"/>
      <c r="R526" s="33"/>
      <c r="S526" s="229"/>
      <c r="T526" s="243"/>
      <c r="U526" s="236"/>
    </row>
    <row r="527" spans="1:21" ht="19.5" customHeight="1">
      <c r="A527" s="58"/>
      <c r="B527" s="355"/>
      <c r="C527" s="355"/>
      <c r="D527" s="191"/>
      <c r="E527" s="206">
        <f>IF(AND(Einträge!D527&gt;=29,Einträge!D527&lt;32),2,IF(AND(Einträge!D527&gt;=32,Einträge!D527&lt;=35),3,(IF(AND(Einträge!D527&lt;29,Einträge!D527&gt;0),1,IF(Einträge!D527="",0,4)))))</f>
        <v>0</v>
      </c>
      <c r="F527" s="351"/>
      <c r="G527" s="352"/>
      <c r="H527" s="351"/>
      <c r="I527" s="352"/>
      <c r="J527" s="345"/>
      <c r="K527" s="346"/>
      <c r="L527" s="346"/>
      <c r="M527" s="188"/>
      <c r="N527" s="31"/>
      <c r="O527" s="30"/>
      <c r="P527" s="30"/>
      <c r="Q527" s="31"/>
      <c r="R527" s="31"/>
      <c r="S527" s="228"/>
      <c r="T527" s="242"/>
      <c r="U527" s="235"/>
    </row>
    <row r="528" spans="1:21" ht="19.5" customHeight="1">
      <c r="A528" s="36"/>
      <c r="B528" s="353"/>
      <c r="C528" s="354"/>
      <c r="D528" s="137"/>
      <c r="E528" s="206">
        <f>IF(AND(Einträge!D528&gt;=29,Einträge!D528&lt;32),2,IF(AND(Einträge!D528&gt;=32,Einträge!D528&lt;=35),3,(IF(AND(Einträge!D528&lt;29,Einträge!D528&gt;0),1,IF(Einträge!D528="",0,4)))))</f>
        <v>0</v>
      </c>
      <c r="F528" s="349"/>
      <c r="G528" s="350"/>
      <c r="H528" s="349"/>
      <c r="I528" s="350"/>
      <c r="J528" s="347"/>
      <c r="K528" s="348"/>
      <c r="L528" s="348"/>
      <c r="M528" s="188"/>
      <c r="N528" s="35"/>
      <c r="O528" s="34"/>
      <c r="P528" s="34"/>
      <c r="Q528" s="35"/>
      <c r="R528" s="35"/>
      <c r="S528" s="227"/>
      <c r="T528" s="241"/>
      <c r="U528" s="234"/>
    </row>
    <row r="529" spans="1:21" ht="19.5" customHeight="1">
      <c r="A529" s="58"/>
      <c r="B529" s="355"/>
      <c r="C529" s="355"/>
      <c r="D529" s="191"/>
      <c r="E529" s="206">
        <f>IF(AND(Einträge!D529&gt;=29,Einträge!D529&lt;32),2,IF(AND(Einträge!D529&gt;=32,Einträge!D529&lt;=35),3,(IF(AND(Einträge!D529&lt;29,Einträge!D529&gt;0),1,IF(Einträge!D529="",0,4)))))</f>
        <v>0</v>
      </c>
      <c r="F529" s="351"/>
      <c r="G529" s="352"/>
      <c r="H529" s="351"/>
      <c r="I529" s="352"/>
      <c r="J529" s="345"/>
      <c r="K529" s="346"/>
      <c r="L529" s="346"/>
      <c r="M529" s="188"/>
      <c r="N529" s="31"/>
      <c r="O529" s="30"/>
      <c r="P529" s="30"/>
      <c r="Q529" s="31"/>
      <c r="R529" s="31"/>
      <c r="S529" s="228"/>
      <c r="T529" s="242"/>
      <c r="U529" s="235"/>
    </row>
    <row r="530" spans="1:21" ht="19.5" customHeight="1">
      <c r="A530" s="36"/>
      <c r="B530" s="353"/>
      <c r="C530" s="354"/>
      <c r="D530" s="137"/>
      <c r="E530" s="206">
        <f>IF(AND(Einträge!D530&gt;=29,Einträge!D530&lt;32),2,IF(AND(Einträge!D530&gt;=32,Einträge!D530&lt;=35),3,(IF(AND(Einträge!D530&lt;29,Einträge!D530&gt;0),1,IF(Einträge!D530="",0,4)))))</f>
        <v>0</v>
      </c>
      <c r="F530" s="349"/>
      <c r="G530" s="350"/>
      <c r="H530" s="349"/>
      <c r="I530" s="350"/>
      <c r="J530" s="347"/>
      <c r="K530" s="348"/>
      <c r="L530" s="348"/>
      <c r="M530" s="188"/>
      <c r="N530" s="35"/>
      <c r="O530" s="34"/>
      <c r="P530" s="34"/>
      <c r="Q530" s="35"/>
      <c r="R530" s="35"/>
      <c r="S530" s="227"/>
      <c r="T530" s="241"/>
      <c r="U530" s="234"/>
    </row>
    <row r="531" spans="1:21" ht="19.5" customHeight="1">
      <c r="A531" s="58"/>
      <c r="B531" s="355"/>
      <c r="C531" s="355"/>
      <c r="D531" s="191"/>
      <c r="E531" s="206">
        <f>IF(AND(Einträge!D531&gt;=29,Einträge!D531&lt;32),2,IF(AND(Einträge!D531&gt;=32,Einträge!D531&lt;=35),3,(IF(AND(Einträge!D531&lt;29,Einträge!D531&gt;0),1,IF(Einträge!D531="",0,4)))))</f>
        <v>0</v>
      </c>
      <c r="F531" s="351"/>
      <c r="G531" s="352"/>
      <c r="H531" s="351"/>
      <c r="I531" s="352"/>
      <c r="J531" s="345"/>
      <c r="K531" s="346"/>
      <c r="L531" s="346"/>
      <c r="M531" s="188"/>
      <c r="N531" s="31"/>
      <c r="O531" s="30"/>
      <c r="P531" s="30"/>
      <c r="Q531" s="31"/>
      <c r="R531" s="31"/>
      <c r="S531" s="228"/>
      <c r="T531" s="242"/>
      <c r="U531" s="235"/>
    </row>
    <row r="532" spans="1:21" ht="19.5" customHeight="1">
      <c r="A532" s="36"/>
      <c r="B532" s="353"/>
      <c r="C532" s="354"/>
      <c r="D532" s="137"/>
      <c r="E532" s="206">
        <f>IF(AND(Einträge!D532&gt;=29,Einträge!D532&lt;32),2,IF(AND(Einträge!D532&gt;=32,Einträge!D532&lt;=35),3,(IF(AND(Einträge!D532&lt;29,Einträge!D532&gt;0),1,IF(Einträge!D532="",0,4)))))</f>
        <v>0</v>
      </c>
      <c r="F532" s="349"/>
      <c r="G532" s="350"/>
      <c r="H532" s="349"/>
      <c r="I532" s="350"/>
      <c r="J532" s="347"/>
      <c r="K532" s="348"/>
      <c r="L532" s="348"/>
      <c r="M532" s="188"/>
      <c r="N532" s="35"/>
      <c r="O532" s="34"/>
      <c r="P532" s="34"/>
      <c r="Q532" s="35"/>
      <c r="R532" s="35"/>
      <c r="S532" s="227"/>
      <c r="T532" s="241"/>
      <c r="U532" s="234"/>
    </row>
    <row r="533" spans="1:21" ht="19.5" customHeight="1">
      <c r="A533" s="58"/>
      <c r="B533" s="355"/>
      <c r="C533" s="355"/>
      <c r="D533" s="191"/>
      <c r="E533" s="206">
        <f>IF(AND(Einträge!D533&gt;=29,Einträge!D533&lt;32),2,IF(AND(Einträge!D533&gt;=32,Einträge!D533&lt;=35),3,(IF(AND(Einträge!D533&lt;29,Einträge!D533&gt;0),1,IF(Einträge!D533="",0,4)))))</f>
        <v>0</v>
      </c>
      <c r="F533" s="351"/>
      <c r="G533" s="352"/>
      <c r="H533" s="351"/>
      <c r="I533" s="352"/>
      <c r="J533" s="345"/>
      <c r="K533" s="346"/>
      <c r="L533" s="346"/>
      <c r="M533" s="188"/>
      <c r="N533" s="31"/>
      <c r="O533" s="30"/>
      <c r="P533" s="30"/>
      <c r="Q533" s="31"/>
      <c r="R533" s="31"/>
      <c r="S533" s="228"/>
      <c r="T533" s="242"/>
      <c r="U533" s="235"/>
    </row>
    <row r="534" spans="1:21" ht="19.5" customHeight="1">
      <c r="A534" s="36"/>
      <c r="B534" s="353"/>
      <c r="C534" s="354"/>
      <c r="D534" s="137"/>
      <c r="E534" s="206">
        <f>IF(AND(Einträge!D534&gt;=29,Einträge!D534&lt;32),2,IF(AND(Einträge!D534&gt;=32,Einträge!D534&lt;=35),3,(IF(AND(Einträge!D534&lt;29,Einträge!D534&gt;0),1,IF(Einträge!D534="",0,4)))))</f>
        <v>0</v>
      </c>
      <c r="F534" s="349"/>
      <c r="G534" s="350"/>
      <c r="H534" s="349"/>
      <c r="I534" s="350"/>
      <c r="J534" s="347"/>
      <c r="K534" s="348"/>
      <c r="L534" s="348"/>
      <c r="M534" s="188"/>
      <c r="N534" s="35"/>
      <c r="O534" s="34"/>
      <c r="P534" s="34"/>
      <c r="Q534" s="35"/>
      <c r="R534" s="35"/>
      <c r="S534" s="227"/>
      <c r="T534" s="241"/>
      <c r="U534" s="234"/>
    </row>
    <row r="535" spans="1:21" ht="19.5" customHeight="1">
      <c r="A535" s="58"/>
      <c r="B535" s="355"/>
      <c r="C535" s="355"/>
      <c r="D535" s="191"/>
      <c r="E535" s="206">
        <f>IF(AND(Einträge!D535&gt;=29,Einträge!D535&lt;32),2,IF(AND(Einträge!D535&gt;=32,Einträge!D535&lt;=35),3,(IF(AND(Einträge!D535&lt;29,Einträge!D535&gt;0),1,IF(Einträge!D535="",0,4)))))</f>
        <v>0</v>
      </c>
      <c r="F535" s="351"/>
      <c r="G535" s="352"/>
      <c r="H535" s="351"/>
      <c r="I535" s="352"/>
      <c r="J535" s="345"/>
      <c r="K535" s="346"/>
      <c r="L535" s="346"/>
      <c r="M535" s="188"/>
      <c r="N535" s="31"/>
      <c r="O535" s="30"/>
      <c r="P535" s="30"/>
      <c r="Q535" s="31"/>
      <c r="R535" s="31"/>
      <c r="S535" s="228"/>
      <c r="T535" s="242"/>
      <c r="U535" s="235"/>
    </row>
    <row r="536" spans="1:21" ht="19.5" customHeight="1">
      <c r="A536" s="36"/>
      <c r="B536" s="353"/>
      <c r="C536" s="354"/>
      <c r="D536" s="137"/>
      <c r="E536" s="206">
        <f>IF(AND(Einträge!D536&gt;=29,Einträge!D536&lt;32),2,IF(AND(Einträge!D536&gt;=32,Einträge!D536&lt;=35),3,(IF(AND(Einträge!D536&lt;29,Einträge!D536&gt;0),1,IF(Einträge!D536="",0,4)))))</f>
        <v>0</v>
      </c>
      <c r="F536" s="349"/>
      <c r="G536" s="350"/>
      <c r="H536" s="349"/>
      <c r="I536" s="350"/>
      <c r="J536" s="347"/>
      <c r="K536" s="348"/>
      <c r="L536" s="348"/>
      <c r="M536" s="188"/>
      <c r="N536" s="35"/>
      <c r="O536" s="34"/>
      <c r="P536" s="34"/>
      <c r="Q536" s="35"/>
      <c r="R536" s="35"/>
      <c r="S536" s="227"/>
      <c r="T536" s="241"/>
      <c r="U536" s="234"/>
    </row>
    <row r="537" spans="1:21" ht="19.5" customHeight="1">
      <c r="A537" s="58"/>
      <c r="B537" s="355"/>
      <c r="C537" s="355"/>
      <c r="D537" s="191"/>
      <c r="E537" s="206">
        <f>IF(AND(Einträge!D537&gt;=29,Einträge!D537&lt;32),2,IF(AND(Einträge!D537&gt;=32,Einträge!D537&lt;=35),3,(IF(AND(Einträge!D537&lt;29,Einträge!D537&gt;0),1,IF(Einträge!D537="",0,4)))))</f>
        <v>0</v>
      </c>
      <c r="F537" s="351"/>
      <c r="G537" s="352"/>
      <c r="H537" s="351"/>
      <c r="I537" s="352"/>
      <c r="J537" s="345"/>
      <c r="K537" s="346"/>
      <c r="L537" s="346"/>
      <c r="M537" s="188"/>
      <c r="N537" s="31"/>
      <c r="O537" s="30"/>
      <c r="P537" s="30"/>
      <c r="Q537" s="31"/>
      <c r="R537" s="31"/>
      <c r="S537" s="228"/>
      <c r="T537" s="242"/>
      <c r="U537" s="235"/>
    </row>
    <row r="538" spans="1:21" ht="19.5" customHeight="1">
      <c r="A538" s="36"/>
      <c r="B538" s="353"/>
      <c r="C538" s="354"/>
      <c r="D538" s="137"/>
      <c r="E538" s="206">
        <f>IF(AND(Einträge!D538&gt;=29,Einträge!D538&lt;32),2,IF(AND(Einträge!D538&gt;=32,Einträge!D538&lt;=35),3,(IF(AND(Einträge!D538&lt;29,Einträge!D538&gt;0),1,IF(Einträge!D538="",0,4)))))</f>
        <v>0</v>
      </c>
      <c r="F538" s="349"/>
      <c r="G538" s="350"/>
      <c r="H538" s="349"/>
      <c r="I538" s="350"/>
      <c r="J538" s="347"/>
      <c r="K538" s="348"/>
      <c r="L538" s="348"/>
      <c r="M538" s="188"/>
      <c r="N538" s="35"/>
      <c r="O538" s="34"/>
      <c r="P538" s="34"/>
      <c r="Q538" s="35"/>
      <c r="R538" s="35"/>
      <c r="S538" s="227"/>
      <c r="T538" s="241"/>
      <c r="U538" s="234"/>
    </row>
    <row r="539" spans="1:21" ht="19.5" customHeight="1">
      <c r="A539" s="58"/>
      <c r="B539" s="355"/>
      <c r="C539" s="355"/>
      <c r="D539" s="191"/>
      <c r="E539" s="206">
        <f>IF(AND(Einträge!D539&gt;=29,Einträge!D539&lt;32),2,IF(AND(Einträge!D539&gt;=32,Einträge!D539&lt;=35),3,(IF(AND(Einträge!D539&lt;29,Einträge!D539&gt;0),1,IF(Einträge!D539="",0,4)))))</f>
        <v>0</v>
      </c>
      <c r="F539" s="351"/>
      <c r="G539" s="352"/>
      <c r="H539" s="351"/>
      <c r="I539" s="352"/>
      <c r="J539" s="345"/>
      <c r="K539" s="346"/>
      <c r="L539" s="346"/>
      <c r="M539" s="188"/>
      <c r="N539" s="31"/>
      <c r="O539" s="30"/>
      <c r="P539" s="30"/>
      <c r="Q539" s="31"/>
      <c r="R539" s="31"/>
      <c r="S539" s="228"/>
      <c r="T539" s="242"/>
      <c r="U539" s="235"/>
    </row>
    <row r="540" spans="1:21" ht="19.5" customHeight="1">
      <c r="A540" s="36"/>
      <c r="B540" s="353"/>
      <c r="C540" s="354"/>
      <c r="D540" s="137"/>
      <c r="E540" s="206">
        <f>IF(AND(Einträge!D540&gt;=29,Einträge!D540&lt;32),2,IF(AND(Einträge!D540&gt;=32,Einträge!D540&lt;=35),3,(IF(AND(Einträge!D540&lt;29,Einträge!D540&gt;0),1,IF(Einträge!D540="",0,4)))))</f>
        <v>0</v>
      </c>
      <c r="F540" s="349"/>
      <c r="G540" s="350"/>
      <c r="H540" s="349"/>
      <c r="I540" s="350"/>
      <c r="J540" s="347"/>
      <c r="K540" s="348"/>
      <c r="L540" s="348"/>
      <c r="M540" s="188"/>
      <c r="N540" s="35"/>
      <c r="O540" s="34"/>
      <c r="P540" s="34"/>
      <c r="Q540" s="35"/>
      <c r="R540" s="35"/>
      <c r="S540" s="227"/>
      <c r="T540" s="241"/>
      <c r="U540" s="234"/>
    </row>
    <row r="541" spans="1:21" ht="19.5" customHeight="1">
      <c r="A541" s="58"/>
      <c r="B541" s="355"/>
      <c r="C541" s="355"/>
      <c r="D541" s="191"/>
      <c r="E541" s="206">
        <f>IF(AND(Einträge!D541&gt;=29,Einträge!D541&lt;32),2,IF(AND(Einträge!D541&gt;=32,Einträge!D541&lt;=35),3,(IF(AND(Einträge!D541&lt;29,Einträge!D541&gt;0),1,IF(Einträge!D541="",0,4)))))</f>
        <v>0</v>
      </c>
      <c r="F541" s="351"/>
      <c r="G541" s="352"/>
      <c r="H541" s="351"/>
      <c r="I541" s="352"/>
      <c r="J541" s="345"/>
      <c r="K541" s="346"/>
      <c r="L541" s="346"/>
      <c r="M541" s="188"/>
      <c r="N541" s="31"/>
      <c r="O541" s="30"/>
      <c r="P541" s="30"/>
      <c r="Q541" s="31"/>
      <c r="R541" s="31"/>
      <c r="S541" s="228"/>
      <c r="T541" s="242"/>
      <c r="U541" s="235"/>
    </row>
    <row r="542" spans="1:21" ht="19.5" customHeight="1">
      <c r="A542" s="36"/>
      <c r="B542" s="353"/>
      <c r="C542" s="354"/>
      <c r="D542" s="137"/>
      <c r="E542" s="206">
        <f>IF(AND(Einträge!D542&gt;=29,Einträge!D542&lt;32),2,IF(AND(Einträge!D542&gt;=32,Einträge!D542&lt;=35),3,(IF(AND(Einträge!D542&lt;29,Einträge!D542&gt;0),1,IF(Einträge!D542="",0,4)))))</f>
        <v>0</v>
      </c>
      <c r="F542" s="349"/>
      <c r="G542" s="350"/>
      <c r="H542" s="349"/>
      <c r="I542" s="350"/>
      <c r="J542" s="347"/>
      <c r="K542" s="348"/>
      <c r="L542" s="348"/>
      <c r="M542" s="188"/>
      <c r="N542" s="35"/>
      <c r="O542" s="34"/>
      <c r="P542" s="34"/>
      <c r="Q542" s="35"/>
      <c r="R542" s="35"/>
      <c r="S542" s="227"/>
      <c r="T542" s="241"/>
      <c r="U542" s="234"/>
    </row>
    <row r="543" spans="1:21" ht="19.5" customHeight="1">
      <c r="A543" s="58"/>
      <c r="B543" s="355"/>
      <c r="C543" s="355"/>
      <c r="D543" s="191"/>
      <c r="E543" s="206">
        <f>IF(AND(Einträge!D543&gt;=29,Einträge!D543&lt;32),2,IF(AND(Einträge!D543&gt;=32,Einträge!D543&lt;=35),3,(IF(AND(Einträge!D543&lt;29,Einträge!D543&gt;0),1,IF(Einträge!D543="",0,4)))))</f>
        <v>0</v>
      </c>
      <c r="F543" s="351"/>
      <c r="G543" s="352"/>
      <c r="H543" s="351"/>
      <c r="I543" s="352"/>
      <c r="J543" s="345"/>
      <c r="K543" s="346"/>
      <c r="L543" s="346"/>
      <c r="M543" s="188"/>
      <c r="N543" s="31"/>
      <c r="O543" s="30"/>
      <c r="P543" s="30"/>
      <c r="Q543" s="31"/>
      <c r="R543" s="31"/>
      <c r="S543" s="228"/>
      <c r="T543" s="242"/>
      <c r="U543" s="235"/>
    </row>
    <row r="544" spans="1:21" ht="19.5" customHeight="1">
      <c r="A544" s="36"/>
      <c r="B544" s="353"/>
      <c r="C544" s="354"/>
      <c r="D544" s="137"/>
      <c r="E544" s="206">
        <f>IF(AND(Einträge!D544&gt;=29,Einträge!D544&lt;32),2,IF(AND(Einträge!D544&gt;=32,Einträge!D544&lt;=35),3,(IF(AND(Einträge!D544&lt;29,Einträge!D544&gt;0),1,IF(Einträge!D544="",0,4)))))</f>
        <v>0</v>
      </c>
      <c r="F544" s="349"/>
      <c r="G544" s="350"/>
      <c r="H544" s="349"/>
      <c r="I544" s="350"/>
      <c r="J544" s="347"/>
      <c r="K544" s="348"/>
      <c r="L544" s="348"/>
      <c r="M544" s="188"/>
      <c r="N544" s="53"/>
      <c r="O544" s="54"/>
      <c r="P544" s="54"/>
      <c r="Q544" s="53"/>
      <c r="R544" s="53"/>
      <c r="S544" s="230"/>
      <c r="T544" s="244"/>
      <c r="U544" s="237"/>
    </row>
    <row r="545" spans="1:21" ht="19.5" customHeight="1">
      <c r="A545" s="58"/>
      <c r="B545" s="355"/>
      <c r="C545" s="355"/>
      <c r="D545" s="191"/>
      <c r="E545" s="206">
        <f>IF(AND(Einträge!D545&gt;=29,Einträge!D545&lt;32),2,IF(AND(Einträge!D545&gt;=32,Einträge!D545&lt;=35),3,(IF(AND(Einträge!D545&lt;29,Einträge!D545&gt;0),1,IF(Einträge!D545="",0,4)))))</f>
        <v>0</v>
      </c>
      <c r="F545" s="351"/>
      <c r="G545" s="352"/>
      <c r="H545" s="351"/>
      <c r="I545" s="352"/>
      <c r="J545" s="345"/>
      <c r="K545" s="346"/>
      <c r="L545" s="346"/>
      <c r="M545" s="188"/>
      <c r="N545" s="31"/>
      <c r="O545" s="30"/>
      <c r="P545" s="30"/>
      <c r="Q545" s="31"/>
      <c r="R545" s="31"/>
      <c r="S545" s="228"/>
      <c r="T545" s="242"/>
      <c r="U545" s="235"/>
    </row>
    <row r="546" spans="1:21" ht="19.5" customHeight="1">
      <c r="A546" s="36"/>
      <c r="B546" s="353"/>
      <c r="C546" s="354"/>
      <c r="D546" s="137"/>
      <c r="E546" s="206">
        <f>IF(AND(Einträge!D546&gt;=29,Einträge!D546&lt;32),2,IF(AND(Einträge!D546&gt;=32,Einträge!D546&lt;=35),3,(IF(AND(Einträge!D546&lt;29,Einträge!D546&gt;0),1,IF(Einträge!D546="",0,4)))))</f>
        <v>0</v>
      </c>
      <c r="F546" s="349"/>
      <c r="G546" s="350"/>
      <c r="H546" s="349"/>
      <c r="I546" s="350"/>
      <c r="J546" s="347"/>
      <c r="K546" s="348"/>
      <c r="L546" s="348"/>
      <c r="M546" s="188"/>
      <c r="N546" s="33"/>
      <c r="O546" s="32"/>
      <c r="P546" s="32"/>
      <c r="Q546" s="33"/>
      <c r="R546" s="33"/>
      <c r="S546" s="229"/>
      <c r="T546" s="243"/>
      <c r="U546" s="236"/>
    </row>
    <row r="547" spans="1:21" ht="19.5" customHeight="1">
      <c r="A547" s="58"/>
      <c r="B547" s="355"/>
      <c r="C547" s="355"/>
      <c r="D547" s="191"/>
      <c r="E547" s="206">
        <f>IF(AND(Einträge!D547&gt;=29,Einträge!D547&lt;32),2,IF(AND(Einträge!D547&gt;=32,Einträge!D547&lt;=35),3,(IF(AND(Einträge!D547&lt;29,Einträge!D547&gt;0),1,IF(Einträge!D547="",0,4)))))</f>
        <v>0</v>
      </c>
      <c r="F547" s="351"/>
      <c r="G547" s="352"/>
      <c r="H547" s="351"/>
      <c r="I547" s="352"/>
      <c r="J547" s="345"/>
      <c r="K547" s="346"/>
      <c r="L547" s="346"/>
      <c r="M547" s="188"/>
      <c r="N547" s="31"/>
      <c r="O547" s="30"/>
      <c r="P547" s="30"/>
      <c r="Q547" s="31"/>
      <c r="R547" s="31"/>
      <c r="S547" s="228"/>
      <c r="T547" s="242"/>
      <c r="U547" s="235"/>
    </row>
    <row r="548" spans="1:21" ht="19.5" customHeight="1">
      <c r="A548" s="36"/>
      <c r="B548" s="353"/>
      <c r="C548" s="354"/>
      <c r="D548" s="137"/>
      <c r="E548" s="206">
        <f>IF(AND(Einträge!D548&gt;=29,Einträge!D548&lt;32),2,IF(AND(Einträge!D548&gt;=32,Einträge!D548&lt;=35),3,(IF(AND(Einträge!D548&lt;29,Einträge!D548&gt;0),1,IF(Einträge!D548="",0,4)))))</f>
        <v>0</v>
      </c>
      <c r="F548" s="349"/>
      <c r="G548" s="350"/>
      <c r="H548" s="349"/>
      <c r="I548" s="350"/>
      <c r="J548" s="347"/>
      <c r="K548" s="348"/>
      <c r="L548" s="348"/>
      <c r="M548" s="188"/>
      <c r="N548" s="35"/>
      <c r="O548" s="34"/>
      <c r="P548" s="34"/>
      <c r="Q548" s="35"/>
      <c r="R548" s="35"/>
      <c r="S548" s="227"/>
      <c r="T548" s="241"/>
      <c r="U548" s="234"/>
    </row>
    <row r="549" spans="1:21" ht="19.5" customHeight="1">
      <c r="A549" s="58"/>
      <c r="B549" s="355"/>
      <c r="C549" s="355"/>
      <c r="D549" s="191"/>
      <c r="E549" s="206">
        <f>IF(AND(Einträge!D549&gt;=29,Einträge!D549&lt;32),2,IF(AND(Einträge!D549&gt;=32,Einträge!D549&lt;=35),3,(IF(AND(Einträge!D549&lt;29,Einträge!D549&gt;0),1,IF(Einträge!D549="",0,4)))))</f>
        <v>0</v>
      </c>
      <c r="F549" s="351"/>
      <c r="G549" s="352"/>
      <c r="H549" s="351"/>
      <c r="I549" s="352"/>
      <c r="J549" s="345"/>
      <c r="K549" s="346"/>
      <c r="L549" s="346"/>
      <c r="M549" s="188"/>
      <c r="N549" s="31"/>
      <c r="O549" s="30"/>
      <c r="P549" s="30"/>
      <c r="Q549" s="31"/>
      <c r="R549" s="31"/>
      <c r="S549" s="228"/>
      <c r="T549" s="242"/>
      <c r="U549" s="235"/>
    </row>
    <row r="550" spans="1:21" ht="19.5" customHeight="1">
      <c r="A550" s="36"/>
      <c r="B550" s="353"/>
      <c r="C550" s="354"/>
      <c r="D550" s="137"/>
      <c r="E550" s="206">
        <f>IF(AND(Einträge!D550&gt;=29,Einträge!D550&lt;32),2,IF(AND(Einträge!D550&gt;=32,Einträge!D550&lt;=35),3,(IF(AND(Einträge!D550&lt;29,Einträge!D550&gt;0),1,IF(Einträge!D550="",0,4)))))</f>
        <v>0</v>
      </c>
      <c r="F550" s="349"/>
      <c r="G550" s="350"/>
      <c r="H550" s="349"/>
      <c r="I550" s="350"/>
      <c r="J550" s="347"/>
      <c r="K550" s="348"/>
      <c r="L550" s="348"/>
      <c r="M550" s="188"/>
      <c r="N550" s="35"/>
      <c r="O550" s="34"/>
      <c r="P550" s="34"/>
      <c r="Q550" s="35"/>
      <c r="R550" s="35"/>
      <c r="S550" s="227"/>
      <c r="T550" s="241"/>
      <c r="U550" s="234"/>
    </row>
    <row r="551" spans="1:21" ht="19.5" customHeight="1">
      <c r="A551" s="58"/>
      <c r="B551" s="355"/>
      <c r="C551" s="355"/>
      <c r="D551" s="191"/>
      <c r="E551" s="206">
        <f>IF(AND(Einträge!D551&gt;=29,Einträge!D551&lt;32),2,IF(AND(Einträge!D551&gt;=32,Einträge!D551&lt;=35),3,(IF(AND(Einträge!D551&lt;29,Einträge!D551&gt;0),1,IF(Einträge!D551="",0,4)))))</f>
        <v>0</v>
      </c>
      <c r="F551" s="351"/>
      <c r="G551" s="352"/>
      <c r="H551" s="351"/>
      <c r="I551" s="352"/>
      <c r="J551" s="345"/>
      <c r="K551" s="346"/>
      <c r="L551" s="346"/>
      <c r="M551" s="188"/>
      <c r="N551" s="31"/>
      <c r="O551" s="30"/>
      <c r="P551" s="30"/>
      <c r="Q551" s="31"/>
      <c r="R551" s="31"/>
      <c r="S551" s="228"/>
      <c r="T551" s="242"/>
      <c r="U551" s="235"/>
    </row>
    <row r="552" spans="1:21" ht="19.5" customHeight="1">
      <c r="A552" s="36"/>
      <c r="B552" s="353"/>
      <c r="C552" s="354"/>
      <c r="D552" s="137"/>
      <c r="E552" s="206">
        <f>IF(AND(Einträge!D552&gt;=29,Einträge!D552&lt;32),2,IF(AND(Einträge!D552&gt;=32,Einträge!D552&lt;=35),3,(IF(AND(Einträge!D552&lt;29,Einträge!D552&gt;0),1,IF(Einträge!D552="",0,4)))))</f>
        <v>0</v>
      </c>
      <c r="F552" s="349"/>
      <c r="G552" s="350"/>
      <c r="H552" s="349"/>
      <c r="I552" s="350"/>
      <c r="J552" s="347"/>
      <c r="K552" s="348"/>
      <c r="L552" s="348"/>
      <c r="M552" s="188"/>
      <c r="N552" s="35"/>
      <c r="O552" s="34"/>
      <c r="P552" s="34"/>
      <c r="Q552" s="35"/>
      <c r="R552" s="35"/>
      <c r="S552" s="227"/>
      <c r="T552" s="241"/>
      <c r="U552" s="234"/>
    </row>
    <row r="553" spans="1:21" ht="19.5" customHeight="1">
      <c r="A553" s="58"/>
      <c r="B553" s="355"/>
      <c r="C553" s="355"/>
      <c r="D553" s="191"/>
      <c r="E553" s="206">
        <f>IF(AND(Einträge!D553&gt;=29,Einträge!D553&lt;32),2,IF(AND(Einträge!D553&gt;=32,Einträge!D553&lt;=35),3,(IF(AND(Einträge!D553&lt;29,Einträge!D553&gt;0),1,IF(Einträge!D553="",0,4)))))</f>
        <v>0</v>
      </c>
      <c r="F553" s="351"/>
      <c r="G553" s="352"/>
      <c r="H553" s="351"/>
      <c r="I553" s="352"/>
      <c r="J553" s="345"/>
      <c r="K553" s="346"/>
      <c r="L553" s="346"/>
      <c r="M553" s="188"/>
      <c r="N553" s="31"/>
      <c r="O553" s="30"/>
      <c r="P553" s="30"/>
      <c r="Q553" s="31"/>
      <c r="R553" s="31"/>
      <c r="S553" s="228"/>
      <c r="T553" s="242"/>
      <c r="U553" s="235"/>
    </row>
    <row r="554" spans="1:21" ht="19.5" customHeight="1">
      <c r="A554" s="36"/>
      <c r="B554" s="353"/>
      <c r="C554" s="354"/>
      <c r="D554" s="137"/>
      <c r="E554" s="206">
        <f>IF(AND(Einträge!D554&gt;=29,Einträge!D554&lt;32),2,IF(AND(Einträge!D554&gt;=32,Einträge!D554&lt;=35),3,(IF(AND(Einträge!D554&lt;29,Einträge!D554&gt;0),1,IF(Einträge!D554="",0,4)))))</f>
        <v>0</v>
      </c>
      <c r="F554" s="349"/>
      <c r="G554" s="350"/>
      <c r="H554" s="349"/>
      <c r="I554" s="350"/>
      <c r="J554" s="347"/>
      <c r="K554" s="348"/>
      <c r="L554" s="348"/>
      <c r="M554" s="188"/>
      <c r="N554" s="35"/>
      <c r="O554" s="34"/>
      <c r="P554" s="34"/>
      <c r="Q554" s="35"/>
      <c r="R554" s="35"/>
      <c r="S554" s="227"/>
      <c r="T554" s="241"/>
      <c r="U554" s="234"/>
    </row>
    <row r="555" spans="1:21" ht="19.5" customHeight="1">
      <c r="A555" s="58"/>
      <c r="B555" s="355"/>
      <c r="C555" s="355"/>
      <c r="D555" s="191"/>
      <c r="E555" s="206">
        <f>IF(AND(Einträge!D555&gt;=29,Einträge!D555&lt;32),2,IF(AND(Einträge!D555&gt;=32,Einträge!D555&lt;=35),3,(IF(AND(Einträge!D555&lt;29,Einträge!D555&gt;0),1,IF(Einträge!D555="",0,4)))))</f>
        <v>0</v>
      </c>
      <c r="F555" s="351"/>
      <c r="G555" s="352"/>
      <c r="H555" s="351"/>
      <c r="I555" s="352"/>
      <c r="J555" s="345"/>
      <c r="K555" s="346"/>
      <c r="L555" s="346"/>
      <c r="M555" s="188"/>
      <c r="N555" s="31"/>
      <c r="O555" s="30"/>
      <c r="P555" s="30"/>
      <c r="Q555" s="31"/>
      <c r="R555" s="31"/>
      <c r="S555" s="228"/>
      <c r="T555" s="242"/>
      <c r="U555" s="235"/>
    </row>
    <row r="556" spans="1:21" ht="19.5" customHeight="1">
      <c r="A556" s="36"/>
      <c r="B556" s="353"/>
      <c r="C556" s="354"/>
      <c r="D556" s="137"/>
      <c r="E556" s="206">
        <f>IF(AND(Einträge!D556&gt;=29,Einträge!D556&lt;32),2,IF(AND(Einträge!D556&gt;=32,Einträge!D556&lt;=35),3,(IF(AND(Einträge!D556&lt;29,Einträge!D556&gt;0),1,IF(Einträge!D556="",0,4)))))</f>
        <v>0</v>
      </c>
      <c r="F556" s="349"/>
      <c r="G556" s="350"/>
      <c r="H556" s="349"/>
      <c r="I556" s="350"/>
      <c r="J556" s="347"/>
      <c r="K556" s="348"/>
      <c r="L556" s="348"/>
      <c r="M556" s="188"/>
      <c r="N556" s="35"/>
      <c r="O556" s="34"/>
      <c r="P556" s="34"/>
      <c r="Q556" s="35"/>
      <c r="R556" s="35"/>
      <c r="S556" s="227"/>
      <c r="T556" s="241"/>
      <c r="U556" s="234"/>
    </row>
    <row r="557" spans="1:21" ht="19.5" customHeight="1">
      <c r="A557" s="58"/>
      <c r="B557" s="355"/>
      <c r="C557" s="355"/>
      <c r="D557" s="191"/>
      <c r="E557" s="206">
        <f>IF(AND(Einträge!D557&gt;=29,Einträge!D557&lt;32),2,IF(AND(Einträge!D557&gt;=32,Einträge!D557&lt;=35),3,(IF(AND(Einträge!D557&lt;29,Einträge!D557&gt;0),1,IF(Einträge!D557="",0,4)))))</f>
        <v>0</v>
      </c>
      <c r="F557" s="351"/>
      <c r="G557" s="352"/>
      <c r="H557" s="351"/>
      <c r="I557" s="352"/>
      <c r="J557" s="345"/>
      <c r="K557" s="346"/>
      <c r="L557" s="346"/>
      <c r="M557" s="188"/>
      <c r="N557" s="31"/>
      <c r="O557" s="30"/>
      <c r="P557" s="30"/>
      <c r="Q557" s="31"/>
      <c r="R557" s="31"/>
      <c r="S557" s="228"/>
      <c r="T557" s="242"/>
      <c r="U557" s="235"/>
    </row>
    <row r="558" spans="1:21" ht="19.5" customHeight="1">
      <c r="A558" s="36"/>
      <c r="B558" s="353"/>
      <c r="C558" s="354"/>
      <c r="D558" s="137"/>
      <c r="E558" s="206">
        <f>IF(AND(Einträge!D558&gt;=29,Einträge!D558&lt;32),2,IF(AND(Einträge!D558&gt;=32,Einträge!D558&lt;=35),3,(IF(AND(Einträge!D558&lt;29,Einträge!D558&gt;0),1,IF(Einträge!D558="",0,4)))))</f>
        <v>0</v>
      </c>
      <c r="F558" s="349"/>
      <c r="G558" s="350"/>
      <c r="H558" s="349"/>
      <c r="I558" s="350"/>
      <c r="J558" s="347"/>
      <c r="K558" s="348"/>
      <c r="L558" s="348"/>
      <c r="M558" s="188"/>
      <c r="N558" s="35"/>
      <c r="O558" s="34"/>
      <c r="P558" s="34"/>
      <c r="Q558" s="35"/>
      <c r="R558" s="35"/>
      <c r="S558" s="227"/>
      <c r="T558" s="241"/>
      <c r="U558" s="234"/>
    </row>
    <row r="559" spans="1:21" ht="19.5" customHeight="1">
      <c r="A559" s="58"/>
      <c r="B559" s="355"/>
      <c r="C559" s="355"/>
      <c r="D559" s="191"/>
      <c r="E559" s="206">
        <f>IF(AND(Einträge!D559&gt;=29,Einträge!D559&lt;32),2,IF(AND(Einträge!D559&gt;=32,Einträge!D559&lt;=35),3,(IF(AND(Einträge!D559&lt;29,Einträge!D559&gt;0),1,IF(Einträge!D559="",0,4)))))</f>
        <v>0</v>
      </c>
      <c r="F559" s="351"/>
      <c r="G559" s="352"/>
      <c r="H559" s="351"/>
      <c r="I559" s="352"/>
      <c r="J559" s="345"/>
      <c r="K559" s="346"/>
      <c r="L559" s="346"/>
      <c r="M559" s="188"/>
      <c r="N559" s="31"/>
      <c r="O559" s="30"/>
      <c r="P559" s="30"/>
      <c r="Q559" s="31"/>
      <c r="R559" s="31"/>
      <c r="S559" s="228"/>
      <c r="T559" s="242"/>
      <c r="U559" s="235"/>
    </row>
    <row r="560" spans="1:21" ht="19.5" customHeight="1">
      <c r="A560" s="36"/>
      <c r="B560" s="353"/>
      <c r="C560" s="354"/>
      <c r="D560" s="137"/>
      <c r="E560" s="206">
        <f>IF(AND(Einträge!D560&gt;=29,Einträge!D560&lt;32),2,IF(AND(Einträge!D560&gt;=32,Einträge!D560&lt;=35),3,(IF(AND(Einträge!D560&lt;29,Einträge!D560&gt;0),1,IF(Einträge!D560="",0,4)))))</f>
        <v>0</v>
      </c>
      <c r="F560" s="349"/>
      <c r="G560" s="350"/>
      <c r="H560" s="349"/>
      <c r="I560" s="350"/>
      <c r="J560" s="347"/>
      <c r="K560" s="348"/>
      <c r="L560" s="348"/>
      <c r="M560" s="188"/>
      <c r="N560" s="35"/>
      <c r="O560" s="34"/>
      <c r="P560" s="34"/>
      <c r="Q560" s="35"/>
      <c r="R560" s="35"/>
      <c r="S560" s="227"/>
      <c r="T560" s="241"/>
      <c r="U560" s="234"/>
    </row>
    <row r="561" spans="1:21" ht="19.5" customHeight="1">
      <c r="A561" s="58"/>
      <c r="B561" s="355"/>
      <c r="C561" s="355"/>
      <c r="D561" s="191"/>
      <c r="E561" s="206">
        <f>IF(AND(Einträge!D561&gt;=29,Einträge!D561&lt;32),2,IF(AND(Einträge!D561&gt;=32,Einträge!D561&lt;=35),3,(IF(AND(Einträge!D561&lt;29,Einträge!D561&gt;0),1,IF(Einträge!D561="",0,4)))))</f>
        <v>0</v>
      </c>
      <c r="F561" s="351"/>
      <c r="G561" s="352"/>
      <c r="H561" s="351"/>
      <c r="I561" s="352"/>
      <c r="J561" s="345"/>
      <c r="K561" s="346"/>
      <c r="L561" s="346"/>
      <c r="M561" s="188"/>
      <c r="N561" s="31"/>
      <c r="O561" s="30"/>
      <c r="P561" s="30"/>
      <c r="Q561" s="31"/>
      <c r="R561" s="31"/>
      <c r="S561" s="228"/>
      <c r="T561" s="242"/>
      <c r="U561" s="235"/>
    </row>
    <row r="562" spans="1:21" ht="19.5" customHeight="1">
      <c r="A562" s="36"/>
      <c r="B562" s="353"/>
      <c r="C562" s="354"/>
      <c r="D562" s="137"/>
      <c r="E562" s="206">
        <f>IF(AND(Einträge!D562&gt;=29,Einträge!D562&lt;32),2,IF(AND(Einträge!D562&gt;=32,Einträge!D562&lt;=35),3,(IF(AND(Einträge!D562&lt;29,Einträge!D562&gt;0),1,IF(Einträge!D562="",0,4)))))</f>
        <v>0</v>
      </c>
      <c r="F562" s="349"/>
      <c r="G562" s="350"/>
      <c r="H562" s="349"/>
      <c r="I562" s="350"/>
      <c r="J562" s="347"/>
      <c r="K562" s="348"/>
      <c r="L562" s="348"/>
      <c r="M562" s="188"/>
      <c r="N562" s="35"/>
      <c r="O562" s="34"/>
      <c r="P562" s="34"/>
      <c r="Q562" s="35"/>
      <c r="R562" s="35"/>
      <c r="S562" s="227"/>
      <c r="T562" s="241"/>
      <c r="U562" s="234"/>
    </row>
    <row r="563" spans="1:21" ht="19.5" customHeight="1" thickBot="1">
      <c r="A563" s="58"/>
      <c r="B563" s="355"/>
      <c r="C563" s="355"/>
      <c r="D563" s="191"/>
      <c r="E563" s="206">
        <f>IF(AND(Einträge!D563&gt;=29,Einträge!D563&lt;32),2,IF(AND(Einträge!D563&gt;=32,Einträge!D563&lt;=35),3,(IF(AND(Einträge!D563&lt;29,Einträge!D563&gt;0),1,IF(Einträge!D563="",0,4)))))</f>
        <v>0</v>
      </c>
      <c r="F563" s="351"/>
      <c r="G563" s="352"/>
      <c r="H563" s="351"/>
      <c r="I563" s="352"/>
      <c r="J563" s="345"/>
      <c r="K563" s="346"/>
      <c r="L563" s="346"/>
      <c r="M563" s="188"/>
      <c r="N563" s="31"/>
      <c r="O563" s="30"/>
      <c r="P563" s="30"/>
      <c r="Q563" s="31"/>
      <c r="R563" s="31"/>
      <c r="S563" s="228"/>
      <c r="T563" s="242"/>
      <c r="U563" s="235"/>
    </row>
    <row r="564" spans="1:21" ht="19.5" customHeight="1">
      <c r="A564" s="36"/>
      <c r="B564" s="353"/>
      <c r="C564" s="354"/>
      <c r="D564" s="137"/>
      <c r="E564" s="206">
        <f>IF(AND(Einträge!D564&gt;=29,Einträge!D564&lt;32),2,IF(AND(Einträge!D564&gt;=32,Einträge!D564&lt;=35),3,(IF(AND(Einträge!D564&lt;29,Einträge!D564&gt;0),1,IF(Einträge!D564="",0,4)))))</f>
        <v>0</v>
      </c>
      <c r="F564" s="349"/>
      <c r="G564" s="350"/>
      <c r="H564" s="349"/>
      <c r="I564" s="350"/>
      <c r="J564" s="347"/>
      <c r="K564" s="348"/>
      <c r="L564" s="348"/>
      <c r="M564" s="188"/>
      <c r="N564" s="29"/>
      <c r="O564" s="28"/>
      <c r="P564" s="28"/>
      <c r="Q564" s="29"/>
      <c r="R564" s="29"/>
      <c r="S564" s="231"/>
      <c r="T564" s="245"/>
      <c r="U564" s="238"/>
    </row>
    <row r="565" spans="1:21" ht="19.5" customHeight="1">
      <c r="A565" s="58"/>
      <c r="B565" s="355"/>
      <c r="C565" s="355"/>
      <c r="D565" s="191"/>
      <c r="E565" s="206">
        <f>IF(AND(Einträge!D565&gt;=29,Einträge!D565&lt;32),2,IF(AND(Einträge!D565&gt;=32,Einträge!D565&lt;=35),3,(IF(AND(Einträge!D565&lt;29,Einträge!D565&gt;0),1,IF(Einträge!D565="",0,4)))))</f>
        <v>0</v>
      </c>
      <c r="F565" s="351"/>
      <c r="G565" s="352"/>
      <c r="H565" s="351"/>
      <c r="I565" s="352"/>
      <c r="J565" s="345"/>
      <c r="K565" s="346"/>
      <c r="L565" s="346"/>
      <c r="M565" s="188"/>
      <c r="N565" s="31"/>
      <c r="O565" s="30"/>
      <c r="P565" s="30"/>
      <c r="Q565" s="31"/>
      <c r="R565" s="31"/>
      <c r="S565" s="228"/>
      <c r="T565" s="242"/>
      <c r="U565" s="235"/>
    </row>
    <row r="566" spans="1:21" ht="19.5" customHeight="1">
      <c r="A566" s="36"/>
      <c r="B566" s="353"/>
      <c r="C566" s="354"/>
      <c r="D566" s="137"/>
      <c r="E566" s="206">
        <f>IF(AND(Einträge!D566&gt;=29,Einträge!D566&lt;32),2,IF(AND(Einträge!D566&gt;=32,Einträge!D566&lt;=35),3,(IF(AND(Einträge!D566&lt;29,Einträge!D566&gt;0),1,IF(Einträge!D566="",0,4)))))</f>
        <v>0</v>
      </c>
      <c r="F566" s="349"/>
      <c r="G566" s="350"/>
      <c r="H566" s="349"/>
      <c r="I566" s="350"/>
      <c r="J566" s="347"/>
      <c r="K566" s="348"/>
      <c r="L566" s="348"/>
      <c r="M566" s="188"/>
      <c r="N566" s="33"/>
      <c r="O566" s="32"/>
      <c r="P566" s="32"/>
      <c r="Q566" s="33"/>
      <c r="R566" s="33"/>
      <c r="S566" s="229"/>
      <c r="T566" s="243"/>
      <c r="U566" s="236"/>
    </row>
    <row r="567" spans="1:21" ht="19.5" customHeight="1">
      <c r="A567" s="58"/>
      <c r="B567" s="355"/>
      <c r="C567" s="355"/>
      <c r="D567" s="191"/>
      <c r="E567" s="206">
        <f>IF(AND(Einträge!D567&gt;=29,Einträge!D567&lt;32),2,IF(AND(Einträge!D567&gt;=32,Einträge!D567&lt;=35),3,(IF(AND(Einträge!D567&lt;29,Einträge!D567&gt;0),1,IF(Einträge!D567="",0,4)))))</f>
        <v>0</v>
      </c>
      <c r="F567" s="351"/>
      <c r="G567" s="352"/>
      <c r="H567" s="351"/>
      <c r="I567" s="352"/>
      <c r="J567" s="345"/>
      <c r="K567" s="346"/>
      <c r="L567" s="346"/>
      <c r="M567" s="188"/>
      <c r="N567" s="31"/>
      <c r="O567" s="30"/>
      <c r="P567" s="30"/>
      <c r="Q567" s="31"/>
      <c r="R567" s="31"/>
      <c r="S567" s="228"/>
      <c r="T567" s="242"/>
      <c r="U567" s="235"/>
    </row>
    <row r="568" spans="1:21" ht="19.5" customHeight="1">
      <c r="A568" s="36"/>
      <c r="B568" s="353"/>
      <c r="C568" s="354"/>
      <c r="D568" s="137"/>
      <c r="E568" s="206">
        <f>IF(AND(Einträge!D568&gt;=29,Einträge!D568&lt;32),2,IF(AND(Einträge!D568&gt;=32,Einträge!D568&lt;=35),3,(IF(AND(Einträge!D568&lt;29,Einträge!D568&gt;0),1,IF(Einträge!D568="",0,4)))))</f>
        <v>0</v>
      </c>
      <c r="F568" s="349"/>
      <c r="G568" s="350"/>
      <c r="H568" s="349"/>
      <c r="I568" s="350"/>
      <c r="J568" s="347"/>
      <c r="K568" s="348"/>
      <c r="L568" s="348"/>
      <c r="M568" s="188"/>
      <c r="N568" s="35"/>
      <c r="O568" s="34"/>
      <c r="P568" s="34"/>
      <c r="Q568" s="35"/>
      <c r="R568" s="35"/>
      <c r="S568" s="227"/>
      <c r="T568" s="241"/>
      <c r="U568" s="234"/>
    </row>
    <row r="569" spans="1:21" ht="19.5" customHeight="1">
      <c r="A569" s="58"/>
      <c r="B569" s="355"/>
      <c r="C569" s="355"/>
      <c r="D569" s="191"/>
      <c r="E569" s="206">
        <f>IF(AND(Einträge!D569&gt;=29,Einträge!D569&lt;32),2,IF(AND(Einträge!D569&gt;=32,Einträge!D569&lt;=35),3,(IF(AND(Einträge!D569&lt;29,Einträge!D569&gt;0),1,IF(Einträge!D569="",0,4)))))</f>
        <v>0</v>
      </c>
      <c r="F569" s="351"/>
      <c r="G569" s="352"/>
      <c r="H569" s="351"/>
      <c r="I569" s="352"/>
      <c r="J569" s="345"/>
      <c r="K569" s="346"/>
      <c r="L569" s="346"/>
      <c r="M569" s="188"/>
      <c r="N569" s="31"/>
      <c r="O569" s="30"/>
      <c r="P569" s="30"/>
      <c r="Q569" s="31"/>
      <c r="R569" s="31"/>
      <c r="S569" s="228"/>
      <c r="T569" s="242"/>
      <c r="U569" s="235"/>
    </row>
    <row r="570" spans="1:21" ht="19.5" customHeight="1">
      <c r="A570" s="36"/>
      <c r="B570" s="353"/>
      <c r="C570" s="354"/>
      <c r="D570" s="137"/>
      <c r="E570" s="206">
        <f>IF(AND(Einträge!D570&gt;=29,Einträge!D570&lt;32),2,IF(AND(Einträge!D570&gt;=32,Einträge!D570&lt;=35),3,(IF(AND(Einträge!D570&lt;29,Einträge!D570&gt;0),1,IF(Einträge!D570="",0,4)))))</f>
        <v>0</v>
      </c>
      <c r="F570" s="349"/>
      <c r="G570" s="350"/>
      <c r="H570" s="349"/>
      <c r="I570" s="350"/>
      <c r="J570" s="347"/>
      <c r="K570" s="348"/>
      <c r="L570" s="348"/>
      <c r="M570" s="188"/>
      <c r="N570" s="35"/>
      <c r="O570" s="34"/>
      <c r="P570" s="34"/>
      <c r="Q570" s="35"/>
      <c r="R570" s="35"/>
      <c r="S570" s="227"/>
      <c r="T570" s="241"/>
      <c r="U570" s="234"/>
    </row>
    <row r="571" spans="1:21" ht="19.5" customHeight="1">
      <c r="A571" s="58"/>
      <c r="B571" s="355"/>
      <c r="C571" s="355"/>
      <c r="D571" s="191"/>
      <c r="E571" s="206">
        <f>IF(AND(Einträge!D571&gt;=29,Einträge!D571&lt;32),2,IF(AND(Einträge!D571&gt;=32,Einträge!D571&lt;=35),3,(IF(AND(Einträge!D571&lt;29,Einträge!D571&gt;0),1,IF(Einträge!D571="",0,4)))))</f>
        <v>0</v>
      </c>
      <c r="F571" s="351"/>
      <c r="G571" s="352"/>
      <c r="H571" s="351"/>
      <c r="I571" s="352"/>
      <c r="J571" s="345"/>
      <c r="K571" s="346"/>
      <c r="L571" s="346"/>
      <c r="M571" s="188"/>
      <c r="N571" s="31"/>
      <c r="O571" s="30"/>
      <c r="P571" s="30"/>
      <c r="Q571" s="31"/>
      <c r="R571" s="31"/>
      <c r="S571" s="228"/>
      <c r="T571" s="242"/>
      <c r="U571" s="235"/>
    </row>
    <row r="572" spans="1:21" ht="19.5" customHeight="1">
      <c r="A572" s="36"/>
      <c r="B572" s="353"/>
      <c r="C572" s="354"/>
      <c r="D572" s="137"/>
      <c r="E572" s="206">
        <f>IF(AND(Einträge!D572&gt;=29,Einträge!D572&lt;32),2,IF(AND(Einträge!D572&gt;=32,Einträge!D572&lt;=35),3,(IF(AND(Einträge!D572&lt;29,Einträge!D572&gt;0),1,IF(Einträge!D572="",0,4)))))</f>
        <v>0</v>
      </c>
      <c r="F572" s="349"/>
      <c r="G572" s="350"/>
      <c r="H572" s="349"/>
      <c r="I572" s="350"/>
      <c r="J572" s="347"/>
      <c r="K572" s="348"/>
      <c r="L572" s="348"/>
      <c r="M572" s="188"/>
      <c r="N572" s="35"/>
      <c r="O572" s="34"/>
      <c r="P572" s="34"/>
      <c r="Q572" s="35"/>
      <c r="R572" s="35"/>
      <c r="S572" s="227"/>
      <c r="T572" s="241"/>
      <c r="U572" s="234"/>
    </row>
    <row r="573" spans="1:21" ht="19.5" customHeight="1">
      <c r="A573" s="58"/>
      <c r="B573" s="355"/>
      <c r="C573" s="355"/>
      <c r="D573" s="191"/>
      <c r="E573" s="206">
        <f>IF(AND(Einträge!D573&gt;=29,Einträge!D573&lt;32),2,IF(AND(Einträge!D573&gt;=32,Einträge!D573&lt;=35),3,(IF(AND(Einträge!D573&lt;29,Einträge!D573&gt;0),1,IF(Einträge!D573="",0,4)))))</f>
        <v>0</v>
      </c>
      <c r="F573" s="351"/>
      <c r="G573" s="352"/>
      <c r="H573" s="351"/>
      <c r="I573" s="352"/>
      <c r="J573" s="345"/>
      <c r="K573" s="346"/>
      <c r="L573" s="346"/>
      <c r="M573" s="188"/>
      <c r="N573" s="31"/>
      <c r="O573" s="30"/>
      <c r="P573" s="30"/>
      <c r="Q573" s="31"/>
      <c r="R573" s="31"/>
      <c r="S573" s="228"/>
      <c r="T573" s="242"/>
      <c r="U573" s="235"/>
    </row>
    <row r="574" spans="1:21" ht="19.5" customHeight="1">
      <c r="A574" s="36"/>
      <c r="B574" s="353"/>
      <c r="C574" s="354"/>
      <c r="D574" s="137"/>
      <c r="E574" s="206">
        <f>IF(AND(Einträge!D574&gt;=29,Einträge!D574&lt;32),2,IF(AND(Einträge!D574&gt;=32,Einträge!D574&lt;=35),3,(IF(AND(Einträge!D574&lt;29,Einträge!D574&gt;0),1,IF(Einträge!D574="",0,4)))))</f>
        <v>0</v>
      </c>
      <c r="F574" s="349"/>
      <c r="G574" s="350"/>
      <c r="H574" s="349"/>
      <c r="I574" s="350"/>
      <c r="J574" s="347"/>
      <c r="K574" s="348"/>
      <c r="L574" s="348"/>
      <c r="M574" s="188"/>
      <c r="N574" s="35"/>
      <c r="O574" s="34"/>
      <c r="P574" s="34"/>
      <c r="Q574" s="35"/>
      <c r="R574" s="35"/>
      <c r="S574" s="227"/>
      <c r="T574" s="241"/>
      <c r="U574" s="234"/>
    </row>
    <row r="575" spans="1:21" ht="19.5" customHeight="1">
      <c r="A575" s="58"/>
      <c r="B575" s="355"/>
      <c r="C575" s="355"/>
      <c r="D575" s="191"/>
      <c r="E575" s="206">
        <f>IF(AND(Einträge!D575&gt;=29,Einträge!D575&lt;32),2,IF(AND(Einträge!D575&gt;=32,Einträge!D575&lt;=35),3,(IF(AND(Einträge!D575&lt;29,Einträge!D575&gt;0),1,IF(Einträge!D575="",0,4)))))</f>
        <v>0</v>
      </c>
      <c r="F575" s="351"/>
      <c r="G575" s="352"/>
      <c r="H575" s="351"/>
      <c r="I575" s="352"/>
      <c r="J575" s="345"/>
      <c r="K575" s="346"/>
      <c r="L575" s="346"/>
      <c r="M575" s="188"/>
      <c r="N575" s="31"/>
      <c r="O575" s="30"/>
      <c r="P575" s="30"/>
      <c r="Q575" s="31"/>
      <c r="R575" s="31"/>
      <c r="S575" s="228"/>
      <c r="T575" s="242"/>
      <c r="U575" s="235"/>
    </row>
    <row r="576" spans="1:21" ht="19.5" customHeight="1">
      <c r="A576" s="36"/>
      <c r="B576" s="353"/>
      <c r="C576" s="354"/>
      <c r="D576" s="137"/>
      <c r="E576" s="206">
        <f>IF(AND(Einträge!D576&gt;=29,Einträge!D576&lt;32),2,IF(AND(Einträge!D576&gt;=32,Einträge!D576&lt;=35),3,(IF(AND(Einträge!D576&lt;29,Einträge!D576&gt;0),1,IF(Einträge!D576="",0,4)))))</f>
        <v>0</v>
      </c>
      <c r="F576" s="349"/>
      <c r="G576" s="350"/>
      <c r="H576" s="349"/>
      <c r="I576" s="350"/>
      <c r="J576" s="347"/>
      <c r="K576" s="348"/>
      <c r="L576" s="348"/>
      <c r="M576" s="188"/>
      <c r="N576" s="35"/>
      <c r="O576" s="34"/>
      <c r="P576" s="34"/>
      <c r="Q576" s="35"/>
      <c r="R576" s="35"/>
      <c r="S576" s="227"/>
      <c r="T576" s="241"/>
      <c r="U576" s="234"/>
    </row>
    <row r="577" spans="1:21" ht="19.5" customHeight="1">
      <c r="A577" s="58"/>
      <c r="B577" s="355"/>
      <c r="C577" s="355"/>
      <c r="D577" s="191"/>
      <c r="E577" s="206">
        <f>IF(AND(Einträge!D577&gt;=29,Einträge!D577&lt;32),2,IF(AND(Einträge!D577&gt;=32,Einträge!D577&lt;=35),3,(IF(AND(Einträge!D577&lt;29,Einträge!D577&gt;0),1,IF(Einträge!D577="",0,4)))))</f>
        <v>0</v>
      </c>
      <c r="F577" s="351"/>
      <c r="G577" s="352"/>
      <c r="H577" s="351"/>
      <c r="I577" s="352"/>
      <c r="J577" s="345"/>
      <c r="K577" s="346"/>
      <c r="L577" s="346"/>
      <c r="M577" s="188"/>
      <c r="N577" s="31"/>
      <c r="O577" s="30"/>
      <c r="P577" s="30"/>
      <c r="Q577" s="31"/>
      <c r="R577" s="31"/>
      <c r="S577" s="228"/>
      <c r="T577" s="242"/>
      <c r="U577" s="235"/>
    </row>
    <row r="578" spans="1:21" ht="19.5" customHeight="1">
      <c r="A578" s="36"/>
      <c r="B578" s="353"/>
      <c r="C578" s="354"/>
      <c r="D578" s="137"/>
      <c r="E578" s="206">
        <f>IF(AND(Einträge!D578&gt;=29,Einträge!D578&lt;32),2,IF(AND(Einträge!D578&gt;=32,Einträge!D578&lt;=35),3,(IF(AND(Einträge!D578&lt;29,Einträge!D578&gt;0),1,IF(Einträge!D578="",0,4)))))</f>
        <v>0</v>
      </c>
      <c r="F578" s="349"/>
      <c r="G578" s="350"/>
      <c r="H578" s="349"/>
      <c r="I578" s="350"/>
      <c r="J578" s="347"/>
      <c r="K578" s="348"/>
      <c r="L578" s="348"/>
      <c r="M578" s="188"/>
      <c r="N578" s="35"/>
      <c r="O578" s="34"/>
      <c r="P578" s="34"/>
      <c r="Q578" s="35"/>
      <c r="R578" s="35"/>
      <c r="S578" s="227"/>
      <c r="T578" s="241"/>
      <c r="U578" s="234"/>
    </row>
    <row r="579" spans="1:21" ht="19.5" customHeight="1">
      <c r="A579" s="58"/>
      <c r="B579" s="355"/>
      <c r="C579" s="355"/>
      <c r="D579" s="191"/>
      <c r="E579" s="206">
        <f>IF(AND(Einträge!D579&gt;=29,Einträge!D579&lt;32),2,IF(AND(Einträge!D579&gt;=32,Einträge!D579&lt;=35),3,(IF(AND(Einträge!D579&lt;29,Einträge!D579&gt;0),1,IF(Einträge!D579="",0,4)))))</f>
        <v>0</v>
      </c>
      <c r="F579" s="351"/>
      <c r="G579" s="352"/>
      <c r="H579" s="351"/>
      <c r="I579" s="352"/>
      <c r="J579" s="345"/>
      <c r="K579" s="346"/>
      <c r="L579" s="346"/>
      <c r="M579" s="188"/>
      <c r="N579" s="31"/>
      <c r="O579" s="30"/>
      <c r="P579" s="30"/>
      <c r="Q579" s="31"/>
      <c r="R579" s="31"/>
      <c r="S579" s="228"/>
      <c r="T579" s="242"/>
      <c r="U579" s="235"/>
    </row>
    <row r="580" spans="1:21" ht="19.5" customHeight="1">
      <c r="A580" s="36"/>
      <c r="B580" s="353"/>
      <c r="C580" s="354"/>
      <c r="D580" s="137"/>
      <c r="E580" s="206">
        <f>IF(AND(Einträge!D580&gt;=29,Einträge!D580&lt;32),2,IF(AND(Einträge!D580&gt;=32,Einträge!D580&lt;=35),3,(IF(AND(Einträge!D580&lt;29,Einträge!D580&gt;0),1,IF(Einträge!D580="",0,4)))))</f>
        <v>0</v>
      </c>
      <c r="F580" s="349"/>
      <c r="G580" s="350"/>
      <c r="H580" s="349"/>
      <c r="I580" s="350"/>
      <c r="J580" s="347"/>
      <c r="K580" s="348"/>
      <c r="L580" s="348"/>
      <c r="M580" s="188"/>
      <c r="N580" s="35"/>
      <c r="O580" s="34"/>
      <c r="P580" s="34"/>
      <c r="Q580" s="35"/>
      <c r="R580" s="35"/>
      <c r="S580" s="227"/>
      <c r="T580" s="241"/>
      <c r="U580" s="234"/>
    </row>
    <row r="581" spans="1:21" ht="19.5" customHeight="1">
      <c r="A581" s="58"/>
      <c r="B581" s="355"/>
      <c r="C581" s="355"/>
      <c r="D581" s="191"/>
      <c r="E581" s="206">
        <f>IF(AND(Einträge!D581&gt;=29,Einträge!D581&lt;32),2,IF(AND(Einträge!D581&gt;=32,Einträge!D581&lt;=35),3,(IF(AND(Einträge!D581&lt;29,Einträge!D581&gt;0),1,IF(Einträge!D581="",0,4)))))</f>
        <v>0</v>
      </c>
      <c r="F581" s="351"/>
      <c r="G581" s="352"/>
      <c r="H581" s="351"/>
      <c r="I581" s="352"/>
      <c r="J581" s="345"/>
      <c r="K581" s="346"/>
      <c r="L581" s="346"/>
      <c r="M581" s="188"/>
      <c r="N581" s="31"/>
      <c r="O581" s="30"/>
      <c r="P581" s="30"/>
      <c r="Q581" s="31"/>
      <c r="R581" s="31"/>
      <c r="S581" s="228"/>
      <c r="T581" s="242"/>
      <c r="U581" s="235"/>
    </row>
    <row r="582" spans="1:21" ht="19.5" customHeight="1">
      <c r="A582" s="36"/>
      <c r="B582" s="353"/>
      <c r="C582" s="354"/>
      <c r="D582" s="137"/>
      <c r="E582" s="206">
        <f>IF(AND(Einträge!D582&gt;=29,Einträge!D582&lt;32),2,IF(AND(Einträge!D582&gt;=32,Einträge!D582&lt;=35),3,(IF(AND(Einträge!D582&lt;29,Einträge!D582&gt;0),1,IF(Einträge!D582="",0,4)))))</f>
        <v>0</v>
      </c>
      <c r="F582" s="349"/>
      <c r="G582" s="350"/>
      <c r="H582" s="349"/>
      <c r="I582" s="350"/>
      <c r="J582" s="347"/>
      <c r="K582" s="348"/>
      <c r="L582" s="348"/>
      <c r="M582" s="188"/>
      <c r="N582" s="35"/>
      <c r="O582" s="34"/>
      <c r="P582" s="34"/>
      <c r="Q582" s="35"/>
      <c r="R582" s="35"/>
      <c r="S582" s="227"/>
      <c r="T582" s="241"/>
      <c r="U582" s="234"/>
    </row>
    <row r="583" spans="1:21" ht="19.5" customHeight="1">
      <c r="A583" s="58"/>
      <c r="B583" s="355"/>
      <c r="C583" s="355"/>
      <c r="D583" s="191"/>
      <c r="E583" s="206">
        <f>IF(AND(Einträge!D583&gt;=29,Einträge!D583&lt;32),2,IF(AND(Einträge!D583&gt;=32,Einträge!D583&lt;=35),3,(IF(AND(Einträge!D583&lt;29,Einträge!D583&gt;0),1,IF(Einträge!D583="",0,4)))))</f>
        <v>0</v>
      </c>
      <c r="F583" s="351"/>
      <c r="G583" s="352"/>
      <c r="H583" s="351"/>
      <c r="I583" s="352"/>
      <c r="J583" s="345"/>
      <c r="K583" s="346"/>
      <c r="L583" s="346"/>
      <c r="M583" s="188"/>
      <c r="N583" s="31"/>
      <c r="O583" s="30"/>
      <c r="P583" s="30"/>
      <c r="Q583" s="31"/>
      <c r="R583" s="31"/>
      <c r="S583" s="228"/>
      <c r="T583" s="242"/>
      <c r="U583" s="235"/>
    </row>
    <row r="584" spans="1:21" ht="19.5" customHeight="1">
      <c r="A584" s="36"/>
      <c r="B584" s="353"/>
      <c r="C584" s="354"/>
      <c r="D584" s="137"/>
      <c r="E584" s="206">
        <f>IF(AND(Einträge!D584&gt;=29,Einträge!D584&lt;32),2,IF(AND(Einträge!D584&gt;=32,Einträge!D584&lt;=35),3,(IF(AND(Einträge!D584&lt;29,Einträge!D584&gt;0),1,IF(Einträge!D584="",0,4)))))</f>
        <v>0</v>
      </c>
      <c r="F584" s="349"/>
      <c r="G584" s="350"/>
      <c r="H584" s="349"/>
      <c r="I584" s="350"/>
      <c r="J584" s="347"/>
      <c r="K584" s="348"/>
      <c r="L584" s="348"/>
      <c r="M584" s="188"/>
      <c r="N584" s="53"/>
      <c r="O584" s="54"/>
      <c r="P584" s="54"/>
      <c r="Q584" s="53"/>
      <c r="R584" s="53"/>
      <c r="S584" s="230"/>
      <c r="T584" s="244"/>
      <c r="U584" s="237"/>
    </row>
    <row r="585" spans="1:21" ht="19.5" customHeight="1">
      <c r="A585" s="58"/>
      <c r="B585" s="355"/>
      <c r="C585" s="355"/>
      <c r="D585" s="191"/>
      <c r="E585" s="206">
        <f>IF(AND(Einträge!D585&gt;=29,Einträge!D585&lt;32),2,IF(AND(Einträge!D585&gt;=32,Einträge!D585&lt;=35),3,(IF(AND(Einträge!D585&lt;29,Einträge!D585&gt;0),1,IF(Einträge!D585="",0,4)))))</f>
        <v>0</v>
      </c>
      <c r="F585" s="351"/>
      <c r="G585" s="352"/>
      <c r="H585" s="351"/>
      <c r="I585" s="352"/>
      <c r="J585" s="345"/>
      <c r="K585" s="346"/>
      <c r="L585" s="346"/>
      <c r="M585" s="188"/>
      <c r="N585" s="31"/>
      <c r="O585" s="30"/>
      <c r="P585" s="30"/>
      <c r="Q585" s="31"/>
      <c r="R585" s="31"/>
      <c r="S585" s="228"/>
      <c r="T585" s="242"/>
      <c r="U585" s="235"/>
    </row>
    <row r="586" spans="1:21" ht="19.5" customHeight="1">
      <c r="A586" s="36"/>
      <c r="B586" s="353"/>
      <c r="C586" s="354"/>
      <c r="D586" s="137"/>
      <c r="E586" s="206">
        <f>IF(AND(Einträge!D586&gt;=29,Einträge!D586&lt;32),2,IF(AND(Einträge!D586&gt;=32,Einträge!D586&lt;=35),3,(IF(AND(Einträge!D586&lt;29,Einträge!D586&gt;0),1,IF(Einträge!D586="",0,4)))))</f>
        <v>0</v>
      </c>
      <c r="F586" s="349"/>
      <c r="G586" s="350"/>
      <c r="H586" s="349"/>
      <c r="I586" s="350"/>
      <c r="J586" s="347"/>
      <c r="K586" s="348"/>
      <c r="L586" s="348"/>
      <c r="M586" s="188"/>
      <c r="N586" s="33"/>
      <c r="O586" s="32"/>
      <c r="P586" s="32"/>
      <c r="Q586" s="33"/>
      <c r="R586" s="33"/>
      <c r="S586" s="229"/>
      <c r="T586" s="243"/>
      <c r="U586" s="236"/>
    </row>
    <row r="587" spans="1:21" ht="19.5" customHeight="1">
      <c r="A587" s="58"/>
      <c r="B587" s="355"/>
      <c r="C587" s="355"/>
      <c r="D587" s="191"/>
      <c r="E587" s="206">
        <f>IF(AND(Einträge!D587&gt;=29,Einträge!D587&lt;32),2,IF(AND(Einträge!D587&gt;=32,Einträge!D587&lt;=35),3,(IF(AND(Einträge!D587&lt;29,Einträge!D587&gt;0),1,IF(Einträge!D587="",0,4)))))</f>
        <v>0</v>
      </c>
      <c r="F587" s="351"/>
      <c r="G587" s="352"/>
      <c r="H587" s="351"/>
      <c r="I587" s="352"/>
      <c r="J587" s="345"/>
      <c r="K587" s="346"/>
      <c r="L587" s="346"/>
      <c r="M587" s="188"/>
      <c r="N587" s="31"/>
      <c r="O587" s="30"/>
      <c r="P587" s="30"/>
      <c r="Q587" s="31"/>
      <c r="R587" s="31"/>
      <c r="S587" s="228"/>
      <c r="T587" s="242"/>
      <c r="U587" s="235"/>
    </row>
    <row r="588" spans="1:21" ht="19.5" customHeight="1">
      <c r="A588" s="36"/>
      <c r="B588" s="353"/>
      <c r="C588" s="354"/>
      <c r="D588" s="137"/>
      <c r="E588" s="206">
        <f>IF(AND(Einträge!D588&gt;=29,Einträge!D588&lt;32),2,IF(AND(Einträge!D588&gt;=32,Einträge!D588&lt;=35),3,(IF(AND(Einträge!D588&lt;29,Einträge!D588&gt;0),1,IF(Einträge!D588="",0,4)))))</f>
        <v>0</v>
      </c>
      <c r="F588" s="349"/>
      <c r="G588" s="350"/>
      <c r="H588" s="349"/>
      <c r="I588" s="350"/>
      <c r="J588" s="347"/>
      <c r="K588" s="348"/>
      <c r="L588" s="348"/>
      <c r="M588" s="188"/>
      <c r="N588" s="35"/>
      <c r="O588" s="34"/>
      <c r="P588" s="34"/>
      <c r="Q588" s="35"/>
      <c r="R588" s="35"/>
      <c r="S588" s="227"/>
      <c r="T588" s="241"/>
      <c r="U588" s="234"/>
    </row>
    <row r="589" spans="1:21" ht="19.5" customHeight="1">
      <c r="A589" s="58"/>
      <c r="B589" s="355"/>
      <c r="C589" s="355"/>
      <c r="D589" s="191"/>
      <c r="E589" s="206">
        <f>IF(AND(Einträge!D589&gt;=29,Einträge!D589&lt;32),2,IF(AND(Einträge!D589&gt;=32,Einträge!D589&lt;=35),3,(IF(AND(Einträge!D589&lt;29,Einträge!D589&gt;0),1,IF(Einträge!D589="",0,4)))))</f>
        <v>0</v>
      </c>
      <c r="F589" s="351"/>
      <c r="G589" s="352"/>
      <c r="H589" s="351"/>
      <c r="I589" s="352"/>
      <c r="J589" s="345"/>
      <c r="K589" s="346"/>
      <c r="L589" s="346"/>
      <c r="M589" s="188"/>
      <c r="N589" s="31"/>
      <c r="O589" s="30"/>
      <c r="P589" s="30"/>
      <c r="Q589" s="31"/>
      <c r="R589" s="31"/>
      <c r="S589" s="228"/>
      <c r="T589" s="242"/>
      <c r="U589" s="235"/>
    </row>
    <row r="590" spans="1:21" ht="19.5" customHeight="1">
      <c r="A590" s="36"/>
      <c r="B590" s="353"/>
      <c r="C590" s="354"/>
      <c r="D590" s="137"/>
      <c r="E590" s="206">
        <f>IF(AND(Einträge!D590&gt;=29,Einträge!D590&lt;32),2,IF(AND(Einträge!D590&gt;=32,Einträge!D590&lt;=35),3,(IF(AND(Einträge!D590&lt;29,Einträge!D590&gt;0),1,IF(Einträge!D590="",0,4)))))</f>
        <v>0</v>
      </c>
      <c r="F590" s="349"/>
      <c r="G590" s="350"/>
      <c r="H590" s="349"/>
      <c r="I590" s="350"/>
      <c r="J590" s="347"/>
      <c r="K590" s="348"/>
      <c r="L590" s="348"/>
      <c r="M590" s="188"/>
      <c r="N590" s="35"/>
      <c r="O590" s="34"/>
      <c r="P590" s="34"/>
      <c r="Q590" s="35"/>
      <c r="R590" s="35"/>
      <c r="S590" s="227"/>
      <c r="T590" s="241"/>
      <c r="U590" s="234"/>
    </row>
    <row r="591" spans="1:21" ht="19.5" customHeight="1">
      <c r="A591" s="58"/>
      <c r="B591" s="355"/>
      <c r="C591" s="355"/>
      <c r="D591" s="191"/>
      <c r="E591" s="206">
        <f>IF(AND(Einträge!D591&gt;=29,Einträge!D591&lt;32),2,IF(AND(Einträge!D591&gt;=32,Einträge!D591&lt;=35),3,(IF(AND(Einträge!D591&lt;29,Einträge!D591&gt;0),1,IF(Einträge!D591="",0,4)))))</f>
        <v>0</v>
      </c>
      <c r="F591" s="351"/>
      <c r="G591" s="352"/>
      <c r="H591" s="351"/>
      <c r="I591" s="352"/>
      <c r="J591" s="345"/>
      <c r="K591" s="346"/>
      <c r="L591" s="346"/>
      <c r="M591" s="188"/>
      <c r="N591" s="31"/>
      <c r="O591" s="30"/>
      <c r="P591" s="30"/>
      <c r="Q591" s="31"/>
      <c r="R591" s="31"/>
      <c r="S591" s="228"/>
      <c r="T591" s="242"/>
      <c r="U591" s="235"/>
    </row>
    <row r="592" spans="1:21" ht="19.5" customHeight="1">
      <c r="A592" s="36"/>
      <c r="B592" s="353"/>
      <c r="C592" s="354"/>
      <c r="D592" s="137"/>
      <c r="E592" s="206">
        <f>IF(AND(Einträge!D592&gt;=29,Einträge!D592&lt;32),2,IF(AND(Einträge!D592&gt;=32,Einträge!D592&lt;=35),3,(IF(AND(Einträge!D592&lt;29,Einträge!D592&gt;0),1,IF(Einträge!D592="",0,4)))))</f>
        <v>0</v>
      </c>
      <c r="F592" s="349"/>
      <c r="G592" s="350"/>
      <c r="H592" s="349"/>
      <c r="I592" s="350"/>
      <c r="J592" s="347"/>
      <c r="K592" s="348"/>
      <c r="L592" s="348"/>
      <c r="M592" s="188"/>
      <c r="N592" s="35"/>
      <c r="O592" s="34"/>
      <c r="P592" s="34"/>
      <c r="Q592" s="35"/>
      <c r="R592" s="35"/>
      <c r="S592" s="227"/>
      <c r="T592" s="241"/>
      <c r="U592" s="234"/>
    </row>
    <row r="593" spans="1:21" ht="19.5" customHeight="1">
      <c r="A593" s="58"/>
      <c r="B593" s="355"/>
      <c r="C593" s="355"/>
      <c r="D593" s="191"/>
      <c r="E593" s="206">
        <f>IF(AND(Einträge!D593&gt;=29,Einträge!D593&lt;32),2,IF(AND(Einträge!D593&gt;=32,Einträge!D593&lt;=35),3,(IF(AND(Einträge!D593&lt;29,Einträge!D593&gt;0),1,IF(Einträge!D593="",0,4)))))</f>
        <v>0</v>
      </c>
      <c r="F593" s="351"/>
      <c r="G593" s="352"/>
      <c r="H593" s="351"/>
      <c r="I593" s="352"/>
      <c r="J593" s="345"/>
      <c r="K593" s="346"/>
      <c r="L593" s="346"/>
      <c r="M593" s="188"/>
      <c r="N593" s="31"/>
      <c r="O593" s="30"/>
      <c r="P593" s="30"/>
      <c r="Q593" s="31"/>
      <c r="R593" s="31"/>
      <c r="S593" s="228"/>
      <c r="T593" s="242"/>
      <c r="U593" s="235"/>
    </row>
    <row r="594" spans="1:21" ht="19.5" customHeight="1">
      <c r="A594" s="36"/>
      <c r="B594" s="353"/>
      <c r="C594" s="354"/>
      <c r="D594" s="137"/>
      <c r="E594" s="206">
        <f>IF(AND(Einträge!D594&gt;=29,Einträge!D594&lt;32),2,IF(AND(Einträge!D594&gt;=32,Einträge!D594&lt;=35),3,(IF(AND(Einträge!D594&lt;29,Einträge!D594&gt;0),1,IF(Einträge!D594="",0,4)))))</f>
        <v>0</v>
      </c>
      <c r="F594" s="349"/>
      <c r="G594" s="350"/>
      <c r="H594" s="349"/>
      <c r="I594" s="350"/>
      <c r="J594" s="347"/>
      <c r="K594" s="348"/>
      <c r="L594" s="348"/>
      <c r="M594" s="188"/>
      <c r="N594" s="35"/>
      <c r="O594" s="34"/>
      <c r="P594" s="34"/>
      <c r="Q594" s="35"/>
      <c r="R594" s="35"/>
      <c r="S594" s="227"/>
      <c r="T594" s="241"/>
      <c r="U594" s="234"/>
    </row>
    <row r="595" spans="1:21" ht="19.5" customHeight="1">
      <c r="A595" s="58"/>
      <c r="B595" s="355"/>
      <c r="C595" s="355"/>
      <c r="D595" s="191"/>
      <c r="E595" s="206">
        <f>IF(AND(Einträge!D595&gt;=29,Einträge!D595&lt;32),2,IF(AND(Einträge!D595&gt;=32,Einträge!D595&lt;=35),3,(IF(AND(Einträge!D595&lt;29,Einträge!D595&gt;0),1,IF(Einträge!D595="",0,4)))))</f>
        <v>0</v>
      </c>
      <c r="F595" s="351"/>
      <c r="G595" s="352"/>
      <c r="H595" s="351"/>
      <c r="I595" s="352"/>
      <c r="J595" s="345"/>
      <c r="K595" s="346"/>
      <c r="L595" s="346"/>
      <c r="M595" s="188"/>
      <c r="N595" s="31"/>
      <c r="O595" s="30"/>
      <c r="P595" s="30"/>
      <c r="Q595" s="31"/>
      <c r="R595" s="31"/>
      <c r="S595" s="228"/>
      <c r="T595" s="242"/>
      <c r="U595" s="235"/>
    </row>
    <row r="596" spans="1:21" ht="19.5" customHeight="1">
      <c r="A596" s="36"/>
      <c r="B596" s="353"/>
      <c r="C596" s="354"/>
      <c r="D596" s="137"/>
      <c r="E596" s="206">
        <f>IF(AND(Einträge!D596&gt;=29,Einträge!D596&lt;32),2,IF(AND(Einträge!D596&gt;=32,Einträge!D596&lt;=35),3,(IF(AND(Einträge!D596&lt;29,Einträge!D596&gt;0),1,IF(Einträge!D596="",0,4)))))</f>
        <v>0</v>
      </c>
      <c r="F596" s="349"/>
      <c r="G596" s="350"/>
      <c r="H596" s="349"/>
      <c r="I596" s="350"/>
      <c r="J596" s="347"/>
      <c r="K596" s="348"/>
      <c r="L596" s="348"/>
      <c r="M596" s="188"/>
      <c r="N596" s="35"/>
      <c r="O596" s="34"/>
      <c r="P596" s="34"/>
      <c r="Q596" s="35"/>
      <c r="R596" s="35"/>
      <c r="S596" s="227"/>
      <c r="T596" s="241"/>
      <c r="U596" s="234"/>
    </row>
    <row r="597" spans="1:21" ht="19.5" customHeight="1">
      <c r="A597" s="58"/>
      <c r="B597" s="355"/>
      <c r="C597" s="355"/>
      <c r="D597" s="191"/>
      <c r="E597" s="206">
        <f>IF(AND(Einträge!D597&gt;=29,Einträge!D597&lt;32),2,IF(AND(Einträge!D597&gt;=32,Einträge!D597&lt;=35),3,(IF(AND(Einträge!D597&lt;29,Einträge!D597&gt;0),1,IF(Einträge!D597="",0,4)))))</f>
        <v>0</v>
      </c>
      <c r="F597" s="351"/>
      <c r="G597" s="352"/>
      <c r="H597" s="351"/>
      <c r="I597" s="352"/>
      <c r="J597" s="345"/>
      <c r="K597" s="346"/>
      <c r="L597" s="346"/>
      <c r="M597" s="188"/>
      <c r="N597" s="31"/>
      <c r="O597" s="30"/>
      <c r="P597" s="30"/>
      <c r="Q597" s="31"/>
      <c r="R597" s="31"/>
      <c r="S597" s="228"/>
      <c r="T597" s="242"/>
      <c r="U597" s="235"/>
    </row>
    <row r="598" spans="1:21" ht="19.5" customHeight="1">
      <c r="A598" s="36"/>
      <c r="B598" s="353"/>
      <c r="C598" s="354"/>
      <c r="D598" s="137"/>
      <c r="E598" s="206">
        <f>IF(AND(Einträge!D598&gt;=29,Einträge!D598&lt;32),2,IF(AND(Einträge!D598&gt;=32,Einträge!D598&lt;=35),3,(IF(AND(Einträge!D598&lt;29,Einträge!D598&gt;0),1,IF(Einträge!D598="",0,4)))))</f>
        <v>0</v>
      </c>
      <c r="F598" s="349"/>
      <c r="G598" s="350"/>
      <c r="H598" s="349"/>
      <c r="I598" s="350"/>
      <c r="J598" s="347"/>
      <c r="K598" s="348"/>
      <c r="L598" s="348"/>
      <c r="M598" s="188"/>
      <c r="N598" s="35"/>
      <c r="O598" s="34"/>
      <c r="P598" s="34"/>
      <c r="Q598" s="35"/>
      <c r="R598" s="35"/>
      <c r="S598" s="227"/>
      <c r="T598" s="241"/>
      <c r="U598" s="234"/>
    </row>
    <row r="599" spans="1:21" ht="19.5" customHeight="1">
      <c r="A599" s="58"/>
      <c r="B599" s="355"/>
      <c r="C599" s="355"/>
      <c r="D599" s="191"/>
      <c r="E599" s="206">
        <f>IF(AND(Einträge!D599&gt;=29,Einträge!D599&lt;32),2,IF(AND(Einträge!D599&gt;=32,Einträge!D599&lt;=35),3,(IF(AND(Einträge!D599&lt;29,Einträge!D599&gt;0),1,IF(Einträge!D599="",0,4)))))</f>
        <v>0</v>
      </c>
      <c r="F599" s="351"/>
      <c r="G599" s="352"/>
      <c r="H599" s="351"/>
      <c r="I599" s="352"/>
      <c r="J599" s="345"/>
      <c r="K599" s="346"/>
      <c r="L599" s="346"/>
      <c r="M599" s="188"/>
      <c r="N599" s="31"/>
      <c r="O599" s="30"/>
      <c r="P599" s="30"/>
      <c r="Q599" s="31"/>
      <c r="R599" s="31"/>
      <c r="S599" s="228"/>
      <c r="T599" s="242"/>
      <c r="U599" s="235"/>
    </row>
    <row r="600" spans="1:21" ht="19.5" customHeight="1">
      <c r="A600" s="36"/>
      <c r="B600" s="353"/>
      <c r="C600" s="354"/>
      <c r="D600" s="137"/>
      <c r="E600" s="206">
        <f>IF(AND(Einträge!D600&gt;=29,Einträge!D600&lt;32),2,IF(AND(Einträge!D600&gt;=32,Einträge!D600&lt;=35),3,(IF(AND(Einträge!D600&lt;29,Einträge!D600&gt;0),1,IF(Einträge!D600="",0,4)))))</f>
        <v>0</v>
      </c>
      <c r="F600" s="349"/>
      <c r="G600" s="350"/>
      <c r="H600" s="349"/>
      <c r="I600" s="350"/>
      <c r="J600" s="347"/>
      <c r="K600" s="348"/>
      <c r="L600" s="348"/>
      <c r="M600" s="188"/>
      <c r="N600" s="35"/>
      <c r="O600" s="34"/>
      <c r="P600" s="34"/>
      <c r="Q600" s="35"/>
      <c r="R600" s="35"/>
      <c r="S600" s="227"/>
      <c r="T600" s="241"/>
      <c r="U600" s="234"/>
    </row>
    <row r="601" spans="1:21" ht="19.5" customHeight="1">
      <c r="A601" s="58"/>
      <c r="B601" s="355"/>
      <c r="C601" s="355"/>
      <c r="D601" s="191"/>
      <c r="E601" s="206">
        <f>IF(AND(Einträge!D601&gt;=29,Einträge!D601&lt;32),2,IF(AND(Einträge!D601&gt;=32,Einträge!D601&lt;=35),3,(IF(AND(Einträge!D601&lt;29,Einträge!D601&gt;0),1,IF(Einträge!D601="",0,4)))))</f>
        <v>0</v>
      </c>
      <c r="F601" s="351"/>
      <c r="G601" s="352"/>
      <c r="H601" s="351"/>
      <c r="I601" s="352"/>
      <c r="J601" s="345"/>
      <c r="K601" s="346"/>
      <c r="L601" s="346"/>
      <c r="M601" s="188"/>
      <c r="N601" s="31"/>
      <c r="O601" s="30"/>
      <c r="P601" s="30"/>
      <c r="Q601" s="31"/>
      <c r="R601" s="31"/>
      <c r="S601" s="228"/>
      <c r="T601" s="242"/>
      <c r="U601" s="235"/>
    </row>
    <row r="602" spans="1:21" ht="19.5" customHeight="1">
      <c r="A602" s="36"/>
      <c r="B602" s="353"/>
      <c r="C602" s="354"/>
      <c r="D602" s="137"/>
      <c r="E602" s="206">
        <f>IF(AND(Einträge!D602&gt;=29,Einträge!D602&lt;32),2,IF(AND(Einträge!D602&gt;=32,Einträge!D602&lt;=35),3,(IF(AND(Einträge!D602&lt;29,Einträge!D602&gt;0),1,IF(Einträge!D602="",0,4)))))</f>
        <v>0</v>
      </c>
      <c r="F602" s="349"/>
      <c r="G602" s="350"/>
      <c r="H602" s="349"/>
      <c r="I602" s="350"/>
      <c r="J602" s="347"/>
      <c r="K602" s="348"/>
      <c r="L602" s="348"/>
      <c r="M602" s="188"/>
      <c r="N602" s="35"/>
      <c r="O602" s="34"/>
      <c r="P602" s="34"/>
      <c r="Q602" s="35"/>
      <c r="R602" s="35"/>
      <c r="S602" s="227"/>
      <c r="T602" s="241"/>
      <c r="U602" s="234"/>
    </row>
    <row r="603" spans="1:21" ht="19.5" customHeight="1">
      <c r="A603" s="58"/>
      <c r="B603" s="355"/>
      <c r="C603" s="355"/>
      <c r="D603" s="191"/>
      <c r="E603" s="206">
        <f>IF(AND(Einträge!D603&gt;=29,Einträge!D603&lt;32),2,IF(AND(Einträge!D603&gt;=32,Einträge!D603&lt;=35),3,(IF(AND(Einträge!D603&lt;29,Einträge!D603&gt;0),1,IF(Einträge!D603="",0,4)))))</f>
        <v>0</v>
      </c>
      <c r="F603" s="351"/>
      <c r="G603" s="352"/>
      <c r="H603" s="351"/>
      <c r="I603" s="352"/>
      <c r="J603" s="345"/>
      <c r="K603" s="346"/>
      <c r="L603" s="346"/>
      <c r="M603" s="188"/>
      <c r="N603" s="31"/>
      <c r="O603" s="30"/>
      <c r="P603" s="30"/>
      <c r="Q603" s="31"/>
      <c r="R603" s="31"/>
      <c r="S603" s="228"/>
      <c r="T603" s="242"/>
      <c r="U603" s="235"/>
    </row>
    <row r="604" spans="1:21" ht="19.5" customHeight="1">
      <c r="A604" s="36"/>
      <c r="B604" s="353"/>
      <c r="C604" s="354"/>
      <c r="D604" s="137"/>
      <c r="E604" s="206">
        <f>IF(AND(Einträge!D604&gt;=29,Einträge!D604&lt;32),2,IF(AND(Einträge!D604&gt;=32,Einträge!D604&lt;=35),3,(IF(AND(Einträge!D604&lt;29,Einträge!D604&gt;0),1,IF(Einträge!D604="",0,4)))))</f>
        <v>0</v>
      </c>
      <c r="F604" s="349"/>
      <c r="G604" s="350"/>
      <c r="H604" s="349"/>
      <c r="I604" s="350"/>
      <c r="J604" s="347"/>
      <c r="K604" s="348"/>
      <c r="L604" s="348"/>
      <c r="M604" s="188"/>
      <c r="N604" s="53"/>
      <c r="O604" s="54"/>
      <c r="P604" s="54"/>
      <c r="Q604" s="53"/>
      <c r="R604" s="53"/>
      <c r="S604" s="230"/>
      <c r="T604" s="244"/>
      <c r="U604" s="237"/>
    </row>
    <row r="605" spans="1:21" ht="19.5" customHeight="1">
      <c r="A605" s="58"/>
      <c r="B605" s="355"/>
      <c r="C605" s="355"/>
      <c r="D605" s="191"/>
      <c r="E605" s="206">
        <f>IF(AND(Einträge!D605&gt;=29,Einträge!D605&lt;32),2,IF(AND(Einträge!D605&gt;=32,Einträge!D605&lt;=35),3,(IF(AND(Einträge!D605&lt;29,Einträge!D605&gt;0),1,IF(Einträge!D605="",0,4)))))</f>
        <v>0</v>
      </c>
      <c r="F605" s="351"/>
      <c r="G605" s="352"/>
      <c r="H605" s="351"/>
      <c r="I605" s="352"/>
      <c r="J605" s="345"/>
      <c r="K605" s="346"/>
      <c r="L605" s="346"/>
      <c r="M605" s="188"/>
      <c r="N605" s="31"/>
      <c r="O605" s="30"/>
      <c r="P605" s="30"/>
      <c r="Q605" s="31"/>
      <c r="R605" s="31"/>
      <c r="S605" s="228"/>
      <c r="T605" s="242"/>
      <c r="U605" s="235"/>
    </row>
    <row r="606" spans="1:21" ht="19.5" customHeight="1">
      <c r="A606" s="36"/>
      <c r="B606" s="353"/>
      <c r="C606" s="354"/>
      <c r="D606" s="137"/>
      <c r="E606" s="206">
        <f>IF(AND(Einträge!D606&gt;=29,Einträge!D606&lt;32),2,IF(AND(Einträge!D606&gt;=32,Einträge!D606&lt;=35),3,(IF(AND(Einträge!D606&lt;29,Einträge!D606&gt;0),1,IF(Einträge!D606="",0,4)))))</f>
        <v>0</v>
      </c>
      <c r="F606" s="349"/>
      <c r="G606" s="350"/>
      <c r="H606" s="349"/>
      <c r="I606" s="350"/>
      <c r="J606" s="347"/>
      <c r="K606" s="348"/>
      <c r="L606" s="348"/>
      <c r="M606" s="188"/>
      <c r="N606" s="33"/>
      <c r="O606" s="32"/>
      <c r="P606" s="32"/>
      <c r="Q606" s="33"/>
      <c r="R606" s="33"/>
      <c r="S606" s="229"/>
      <c r="T606" s="243"/>
      <c r="U606" s="236"/>
    </row>
    <row r="607" spans="1:21" ht="19.5" customHeight="1">
      <c r="A607" s="58"/>
      <c r="B607" s="355"/>
      <c r="C607" s="355"/>
      <c r="D607" s="191"/>
      <c r="E607" s="206">
        <f>IF(AND(Einträge!D607&gt;=29,Einträge!D607&lt;32),2,IF(AND(Einträge!D607&gt;=32,Einträge!D607&lt;=35),3,(IF(AND(Einträge!D607&lt;29,Einträge!D607&gt;0),1,IF(Einträge!D607="",0,4)))))</f>
        <v>0</v>
      </c>
      <c r="F607" s="351"/>
      <c r="G607" s="352"/>
      <c r="H607" s="351"/>
      <c r="I607" s="352"/>
      <c r="J607" s="345"/>
      <c r="K607" s="346"/>
      <c r="L607" s="346"/>
      <c r="M607" s="188"/>
      <c r="N607" s="31"/>
      <c r="O607" s="30"/>
      <c r="P607" s="30"/>
      <c r="Q607" s="31"/>
      <c r="R607" s="31"/>
      <c r="S607" s="228"/>
      <c r="T607" s="242"/>
      <c r="U607" s="235"/>
    </row>
    <row r="608" spans="1:21" ht="19.5" customHeight="1">
      <c r="A608" s="36"/>
      <c r="B608" s="353"/>
      <c r="C608" s="354"/>
      <c r="D608" s="137"/>
      <c r="E608" s="206">
        <f>IF(AND(Einträge!D608&gt;=29,Einträge!D608&lt;32),2,IF(AND(Einträge!D608&gt;=32,Einträge!D608&lt;=35),3,(IF(AND(Einträge!D608&lt;29,Einträge!D608&gt;0),1,IF(Einträge!D608="",0,4)))))</f>
        <v>0</v>
      </c>
      <c r="F608" s="349"/>
      <c r="G608" s="350"/>
      <c r="H608" s="349"/>
      <c r="I608" s="350"/>
      <c r="J608" s="347"/>
      <c r="K608" s="348"/>
      <c r="L608" s="348"/>
      <c r="M608" s="188"/>
      <c r="N608" s="35"/>
      <c r="O608" s="34"/>
      <c r="P608" s="34"/>
      <c r="Q608" s="35"/>
      <c r="R608" s="35"/>
      <c r="S608" s="227"/>
      <c r="T608" s="241"/>
      <c r="U608" s="234"/>
    </row>
    <row r="609" spans="1:21" ht="19.5" customHeight="1">
      <c r="A609" s="58"/>
      <c r="B609" s="355"/>
      <c r="C609" s="355"/>
      <c r="D609" s="191"/>
      <c r="E609" s="206">
        <f>IF(AND(Einträge!D609&gt;=29,Einträge!D609&lt;32),2,IF(AND(Einträge!D609&gt;=32,Einträge!D609&lt;=35),3,(IF(AND(Einträge!D609&lt;29,Einträge!D609&gt;0),1,IF(Einträge!D609="",0,4)))))</f>
        <v>0</v>
      </c>
      <c r="F609" s="351"/>
      <c r="G609" s="352"/>
      <c r="H609" s="351"/>
      <c r="I609" s="352"/>
      <c r="J609" s="345"/>
      <c r="K609" s="346"/>
      <c r="L609" s="346"/>
      <c r="M609" s="188"/>
      <c r="N609" s="31"/>
      <c r="O609" s="30"/>
      <c r="P609" s="30"/>
      <c r="Q609" s="31"/>
      <c r="R609" s="31"/>
      <c r="S609" s="228"/>
      <c r="T609" s="242"/>
      <c r="U609" s="235"/>
    </row>
    <row r="610" spans="1:21" ht="19.5" customHeight="1">
      <c r="A610" s="36"/>
      <c r="B610" s="353"/>
      <c r="C610" s="354"/>
      <c r="D610" s="137"/>
      <c r="E610" s="206">
        <f>IF(AND(Einträge!D610&gt;=29,Einträge!D610&lt;32),2,IF(AND(Einträge!D610&gt;=32,Einträge!D610&lt;=35),3,(IF(AND(Einträge!D610&lt;29,Einträge!D610&gt;0),1,IF(Einträge!D610="",0,4)))))</f>
        <v>0</v>
      </c>
      <c r="F610" s="349"/>
      <c r="G610" s="350"/>
      <c r="H610" s="349"/>
      <c r="I610" s="350"/>
      <c r="J610" s="347"/>
      <c r="K610" s="348"/>
      <c r="L610" s="348"/>
      <c r="M610" s="188"/>
      <c r="N610" s="35"/>
      <c r="O610" s="34"/>
      <c r="P610" s="34"/>
      <c r="Q610" s="35"/>
      <c r="R610" s="35"/>
      <c r="S610" s="227"/>
      <c r="T610" s="241"/>
      <c r="U610" s="234"/>
    </row>
    <row r="611" spans="1:21" ht="19.5" customHeight="1">
      <c r="A611" s="58"/>
      <c r="B611" s="355"/>
      <c r="C611" s="355"/>
      <c r="D611" s="191"/>
      <c r="E611" s="206">
        <f>IF(AND(Einträge!D611&gt;=29,Einträge!D611&lt;32),2,IF(AND(Einträge!D611&gt;=32,Einträge!D611&lt;=35),3,(IF(AND(Einträge!D611&lt;29,Einträge!D611&gt;0),1,IF(Einträge!D611="",0,4)))))</f>
        <v>0</v>
      </c>
      <c r="F611" s="351"/>
      <c r="G611" s="352"/>
      <c r="H611" s="351"/>
      <c r="I611" s="352"/>
      <c r="J611" s="345"/>
      <c r="K611" s="346"/>
      <c r="L611" s="346"/>
      <c r="M611" s="188"/>
      <c r="N611" s="31"/>
      <c r="O611" s="30"/>
      <c r="P611" s="30"/>
      <c r="Q611" s="31"/>
      <c r="R611" s="31"/>
      <c r="S611" s="228"/>
      <c r="T611" s="242"/>
      <c r="U611" s="235"/>
    </row>
    <row r="612" spans="1:21" ht="19.5" customHeight="1">
      <c r="A612" s="36"/>
      <c r="B612" s="353"/>
      <c r="C612" s="354"/>
      <c r="D612" s="137"/>
      <c r="E612" s="206">
        <f>IF(AND(Einträge!D612&gt;=29,Einträge!D612&lt;32),2,IF(AND(Einträge!D612&gt;=32,Einträge!D612&lt;=35),3,(IF(AND(Einträge!D612&lt;29,Einträge!D612&gt;0),1,IF(Einträge!D612="",0,4)))))</f>
        <v>0</v>
      </c>
      <c r="F612" s="349"/>
      <c r="G612" s="350"/>
      <c r="H612" s="349"/>
      <c r="I612" s="350"/>
      <c r="J612" s="347"/>
      <c r="K612" s="348"/>
      <c r="L612" s="348"/>
      <c r="M612" s="188"/>
      <c r="N612" s="35"/>
      <c r="O612" s="34"/>
      <c r="P612" s="34"/>
      <c r="Q612" s="35"/>
      <c r="R612" s="35"/>
      <c r="S612" s="227"/>
      <c r="T612" s="241"/>
      <c r="U612" s="234"/>
    </row>
    <row r="613" spans="1:21" ht="19.5" customHeight="1">
      <c r="A613" s="58"/>
      <c r="B613" s="355"/>
      <c r="C613" s="355"/>
      <c r="D613" s="191"/>
      <c r="E613" s="206">
        <f>IF(AND(Einträge!D613&gt;=29,Einträge!D613&lt;32),2,IF(AND(Einträge!D613&gt;=32,Einträge!D613&lt;=35),3,(IF(AND(Einträge!D613&lt;29,Einträge!D613&gt;0),1,IF(Einträge!D613="",0,4)))))</f>
        <v>0</v>
      </c>
      <c r="F613" s="351"/>
      <c r="G613" s="352"/>
      <c r="H613" s="351"/>
      <c r="I613" s="352"/>
      <c r="J613" s="345"/>
      <c r="K613" s="346"/>
      <c r="L613" s="346"/>
      <c r="M613" s="188"/>
      <c r="N613" s="31"/>
      <c r="O613" s="30"/>
      <c r="P613" s="30"/>
      <c r="Q613" s="31"/>
      <c r="R613" s="31"/>
      <c r="S613" s="228"/>
      <c r="T613" s="242"/>
      <c r="U613" s="235"/>
    </row>
    <row r="614" spans="1:21" ht="19.5" customHeight="1">
      <c r="A614" s="36"/>
      <c r="B614" s="353"/>
      <c r="C614" s="354"/>
      <c r="D614" s="137"/>
      <c r="E614" s="206">
        <f>IF(AND(Einträge!D614&gt;=29,Einträge!D614&lt;32),2,IF(AND(Einträge!D614&gt;=32,Einträge!D614&lt;=35),3,(IF(AND(Einträge!D614&lt;29,Einträge!D614&gt;0),1,IF(Einträge!D614="",0,4)))))</f>
        <v>0</v>
      </c>
      <c r="F614" s="349"/>
      <c r="G614" s="350"/>
      <c r="H614" s="349"/>
      <c r="I614" s="350"/>
      <c r="J614" s="347"/>
      <c r="K614" s="348"/>
      <c r="L614" s="348"/>
      <c r="M614" s="188"/>
      <c r="N614" s="35"/>
      <c r="O614" s="34"/>
      <c r="P614" s="34"/>
      <c r="Q614" s="35"/>
      <c r="R614" s="35"/>
      <c r="S614" s="227"/>
      <c r="T614" s="241"/>
      <c r="U614" s="234"/>
    </row>
    <row r="615" spans="1:21" ht="19.5" customHeight="1">
      <c r="A615" s="58"/>
      <c r="B615" s="355"/>
      <c r="C615" s="355"/>
      <c r="D615" s="191"/>
      <c r="E615" s="206">
        <f>IF(AND(Einträge!D615&gt;=29,Einträge!D615&lt;32),2,IF(AND(Einträge!D615&gt;=32,Einträge!D615&lt;=35),3,(IF(AND(Einträge!D615&lt;29,Einträge!D615&gt;0),1,IF(Einträge!D615="",0,4)))))</f>
        <v>0</v>
      </c>
      <c r="F615" s="351"/>
      <c r="G615" s="352"/>
      <c r="H615" s="351"/>
      <c r="I615" s="352"/>
      <c r="J615" s="345"/>
      <c r="K615" s="346"/>
      <c r="L615" s="346"/>
      <c r="M615" s="188"/>
      <c r="N615" s="31"/>
      <c r="O615" s="30"/>
      <c r="P615" s="30"/>
      <c r="Q615" s="31"/>
      <c r="R615" s="31"/>
      <c r="S615" s="228"/>
      <c r="T615" s="242"/>
      <c r="U615" s="235"/>
    </row>
    <row r="616" spans="1:21" ht="19.5" customHeight="1">
      <c r="A616" s="36"/>
      <c r="B616" s="353"/>
      <c r="C616" s="354"/>
      <c r="D616" s="137"/>
      <c r="E616" s="206">
        <f>IF(AND(Einträge!D616&gt;=29,Einträge!D616&lt;32),2,IF(AND(Einträge!D616&gt;=32,Einträge!D616&lt;=35),3,(IF(AND(Einträge!D616&lt;29,Einträge!D616&gt;0),1,IF(Einträge!D616="",0,4)))))</f>
        <v>0</v>
      </c>
      <c r="F616" s="349"/>
      <c r="G616" s="350"/>
      <c r="H616" s="349"/>
      <c r="I616" s="350"/>
      <c r="J616" s="347"/>
      <c r="K616" s="348"/>
      <c r="L616" s="348"/>
      <c r="M616" s="188"/>
      <c r="N616" s="35"/>
      <c r="O616" s="34"/>
      <c r="P616" s="34"/>
      <c r="Q616" s="35"/>
      <c r="R616" s="35"/>
      <c r="S616" s="227"/>
      <c r="T616" s="241"/>
      <c r="U616" s="234"/>
    </row>
    <row r="617" spans="1:21" ht="19.5" customHeight="1">
      <c r="A617" s="58"/>
      <c r="B617" s="355"/>
      <c r="C617" s="355"/>
      <c r="D617" s="191"/>
      <c r="E617" s="206">
        <f>IF(AND(Einträge!D617&gt;=29,Einträge!D617&lt;32),2,IF(AND(Einträge!D617&gt;=32,Einträge!D617&lt;=35),3,(IF(AND(Einträge!D617&lt;29,Einträge!D617&gt;0),1,IF(Einträge!D617="",0,4)))))</f>
        <v>0</v>
      </c>
      <c r="F617" s="351"/>
      <c r="G617" s="352"/>
      <c r="H617" s="351"/>
      <c r="I617" s="352"/>
      <c r="J617" s="345"/>
      <c r="K617" s="346"/>
      <c r="L617" s="346"/>
      <c r="M617" s="188"/>
      <c r="N617" s="31"/>
      <c r="O617" s="30"/>
      <c r="P617" s="30"/>
      <c r="Q617" s="31"/>
      <c r="R617" s="31"/>
      <c r="S617" s="228"/>
      <c r="T617" s="242"/>
      <c r="U617" s="235"/>
    </row>
    <row r="618" spans="1:21" ht="19.5" customHeight="1">
      <c r="A618" s="36"/>
      <c r="B618" s="353"/>
      <c r="C618" s="354"/>
      <c r="D618" s="137"/>
      <c r="E618" s="206">
        <f>IF(AND(Einträge!D618&gt;=29,Einträge!D618&lt;32),2,IF(AND(Einträge!D618&gt;=32,Einträge!D618&lt;=35),3,(IF(AND(Einträge!D618&lt;29,Einträge!D618&gt;0),1,IF(Einträge!D618="",0,4)))))</f>
        <v>0</v>
      </c>
      <c r="F618" s="349"/>
      <c r="G618" s="350"/>
      <c r="H618" s="349"/>
      <c r="I618" s="350"/>
      <c r="J618" s="347"/>
      <c r="K618" s="348"/>
      <c r="L618" s="348"/>
      <c r="M618" s="188"/>
      <c r="N618" s="35"/>
      <c r="O618" s="34"/>
      <c r="P618" s="34"/>
      <c r="Q618" s="35"/>
      <c r="R618" s="35"/>
      <c r="S618" s="227"/>
      <c r="T618" s="241"/>
      <c r="U618" s="234"/>
    </row>
    <row r="619" spans="1:21" ht="19.5" customHeight="1">
      <c r="A619" s="58"/>
      <c r="B619" s="355"/>
      <c r="C619" s="355"/>
      <c r="D619" s="191"/>
      <c r="E619" s="206">
        <f>IF(AND(Einträge!D619&gt;=29,Einträge!D619&lt;32),2,IF(AND(Einträge!D619&gt;=32,Einträge!D619&lt;=35),3,(IF(AND(Einträge!D619&lt;29,Einträge!D619&gt;0),1,IF(Einträge!D619="",0,4)))))</f>
        <v>0</v>
      </c>
      <c r="F619" s="351"/>
      <c r="G619" s="352"/>
      <c r="H619" s="351"/>
      <c r="I619" s="352"/>
      <c r="J619" s="345"/>
      <c r="K619" s="346"/>
      <c r="L619" s="346"/>
      <c r="M619" s="188"/>
      <c r="N619" s="31"/>
      <c r="O619" s="30"/>
      <c r="P619" s="30"/>
      <c r="Q619" s="31"/>
      <c r="R619" s="31"/>
      <c r="S619" s="228"/>
      <c r="T619" s="242"/>
      <c r="U619" s="235"/>
    </row>
    <row r="620" spans="1:21" ht="19.5" customHeight="1">
      <c r="A620" s="36"/>
      <c r="B620" s="353"/>
      <c r="C620" s="354"/>
      <c r="D620" s="137"/>
      <c r="E620" s="206">
        <f>IF(AND(Einträge!D620&gt;=29,Einträge!D620&lt;32),2,IF(AND(Einträge!D620&gt;=32,Einträge!D620&lt;=35),3,(IF(AND(Einträge!D620&lt;29,Einträge!D620&gt;0),1,IF(Einträge!D620="",0,4)))))</f>
        <v>0</v>
      </c>
      <c r="F620" s="349"/>
      <c r="G620" s="350"/>
      <c r="H620" s="349"/>
      <c r="I620" s="350"/>
      <c r="J620" s="347"/>
      <c r="K620" s="348"/>
      <c r="L620" s="348"/>
      <c r="M620" s="188"/>
      <c r="N620" s="35"/>
      <c r="O620" s="34"/>
      <c r="P620" s="34"/>
      <c r="Q620" s="35"/>
      <c r="R620" s="35"/>
      <c r="S620" s="227"/>
      <c r="T620" s="241"/>
      <c r="U620" s="234"/>
    </row>
    <row r="621" spans="1:21" ht="19.5" customHeight="1">
      <c r="A621" s="58"/>
      <c r="B621" s="355"/>
      <c r="C621" s="355"/>
      <c r="D621" s="191"/>
      <c r="E621" s="206">
        <f>IF(AND(Einträge!D621&gt;=29,Einträge!D621&lt;32),2,IF(AND(Einträge!D621&gt;=32,Einträge!D621&lt;=35),3,(IF(AND(Einträge!D621&lt;29,Einträge!D621&gt;0),1,IF(Einträge!D621="",0,4)))))</f>
        <v>0</v>
      </c>
      <c r="F621" s="351"/>
      <c r="G621" s="352"/>
      <c r="H621" s="351"/>
      <c r="I621" s="352"/>
      <c r="J621" s="345"/>
      <c r="K621" s="346"/>
      <c r="L621" s="346"/>
      <c r="M621" s="188"/>
      <c r="N621" s="31"/>
      <c r="O621" s="30"/>
      <c r="P621" s="30"/>
      <c r="Q621" s="31"/>
      <c r="R621" s="31"/>
      <c r="S621" s="228"/>
      <c r="T621" s="242"/>
      <c r="U621" s="235"/>
    </row>
    <row r="622" spans="1:21" ht="19.5" customHeight="1">
      <c r="A622" s="36"/>
      <c r="B622" s="353"/>
      <c r="C622" s="354"/>
      <c r="D622" s="137"/>
      <c r="E622" s="206">
        <f>IF(AND(Einträge!D622&gt;=29,Einträge!D622&lt;32),2,IF(AND(Einträge!D622&gt;=32,Einträge!D622&lt;=35),3,(IF(AND(Einträge!D622&lt;29,Einträge!D622&gt;0),1,IF(Einträge!D622="",0,4)))))</f>
        <v>0</v>
      </c>
      <c r="F622" s="349"/>
      <c r="G622" s="350"/>
      <c r="H622" s="349"/>
      <c r="I622" s="350"/>
      <c r="J622" s="347"/>
      <c r="K622" s="348"/>
      <c r="L622" s="348"/>
      <c r="M622" s="188"/>
      <c r="N622" s="35"/>
      <c r="O622" s="34"/>
      <c r="P622" s="34"/>
      <c r="Q622" s="35"/>
      <c r="R622" s="35"/>
      <c r="S622" s="227"/>
      <c r="T622" s="241"/>
      <c r="U622" s="234"/>
    </row>
    <row r="623" spans="1:21" ht="19.5" customHeight="1">
      <c r="A623" s="58"/>
      <c r="B623" s="355"/>
      <c r="C623" s="355"/>
      <c r="D623" s="191"/>
      <c r="E623" s="206">
        <f>IF(AND(Einträge!D623&gt;=29,Einträge!D623&lt;32),2,IF(AND(Einträge!D623&gt;=32,Einträge!D623&lt;=35),3,(IF(AND(Einträge!D623&lt;29,Einträge!D623&gt;0),1,IF(Einträge!D623="",0,4)))))</f>
        <v>0</v>
      </c>
      <c r="F623" s="351"/>
      <c r="G623" s="352"/>
      <c r="H623" s="351"/>
      <c r="I623" s="352"/>
      <c r="J623" s="345"/>
      <c r="K623" s="346"/>
      <c r="L623" s="346"/>
      <c r="M623" s="188"/>
      <c r="N623" s="31"/>
      <c r="O623" s="30"/>
      <c r="P623" s="30"/>
      <c r="Q623" s="31"/>
      <c r="R623" s="31"/>
      <c r="S623" s="228"/>
      <c r="T623" s="242"/>
      <c r="U623" s="235"/>
    </row>
    <row r="624" spans="1:21" ht="19.5" customHeight="1">
      <c r="A624" s="36"/>
      <c r="B624" s="353"/>
      <c r="C624" s="354"/>
      <c r="D624" s="137"/>
      <c r="E624" s="206">
        <f>IF(AND(Einträge!D624&gt;=29,Einträge!D624&lt;32),2,IF(AND(Einträge!D624&gt;=32,Einträge!D624&lt;=35),3,(IF(AND(Einträge!D624&lt;29,Einträge!D624&gt;0),1,IF(Einträge!D624="",0,4)))))</f>
        <v>0</v>
      </c>
      <c r="F624" s="349"/>
      <c r="G624" s="350"/>
      <c r="H624" s="349"/>
      <c r="I624" s="350"/>
      <c r="J624" s="347"/>
      <c r="K624" s="348"/>
      <c r="L624" s="348"/>
      <c r="M624" s="188"/>
      <c r="N624" s="53"/>
      <c r="O624" s="54"/>
      <c r="P624" s="54"/>
      <c r="Q624" s="53"/>
      <c r="R624" s="53"/>
      <c r="S624" s="230"/>
      <c r="T624" s="244"/>
      <c r="U624" s="237"/>
    </row>
    <row r="625" spans="1:21" ht="19.5" customHeight="1">
      <c r="A625" s="58"/>
      <c r="B625" s="355"/>
      <c r="C625" s="355"/>
      <c r="D625" s="191"/>
      <c r="E625" s="206">
        <f>IF(AND(Einträge!D625&gt;=29,Einträge!D625&lt;32),2,IF(AND(Einträge!D625&gt;=32,Einträge!D625&lt;=35),3,(IF(AND(Einträge!D625&lt;29,Einträge!D625&gt;0),1,IF(Einträge!D625="",0,4)))))</f>
        <v>0</v>
      </c>
      <c r="F625" s="351"/>
      <c r="G625" s="352"/>
      <c r="H625" s="351"/>
      <c r="I625" s="352"/>
      <c r="J625" s="345"/>
      <c r="K625" s="346"/>
      <c r="L625" s="346"/>
      <c r="M625" s="188"/>
      <c r="N625" s="31"/>
      <c r="O625" s="30"/>
      <c r="P625" s="30"/>
      <c r="Q625" s="31"/>
      <c r="R625" s="31"/>
      <c r="S625" s="228"/>
      <c r="T625" s="242"/>
      <c r="U625" s="235"/>
    </row>
    <row r="626" spans="1:21" ht="19.5" customHeight="1">
      <c r="A626" s="36"/>
      <c r="B626" s="353"/>
      <c r="C626" s="354"/>
      <c r="D626" s="137"/>
      <c r="E626" s="206">
        <f>IF(AND(Einträge!D626&gt;=29,Einträge!D626&lt;32),2,IF(AND(Einträge!D626&gt;=32,Einträge!D626&lt;=35),3,(IF(AND(Einträge!D626&lt;29,Einträge!D626&gt;0),1,IF(Einträge!D626="",0,4)))))</f>
        <v>0</v>
      </c>
      <c r="F626" s="349"/>
      <c r="G626" s="350"/>
      <c r="H626" s="349"/>
      <c r="I626" s="350"/>
      <c r="J626" s="347"/>
      <c r="K626" s="348"/>
      <c r="L626" s="348"/>
      <c r="M626" s="188"/>
      <c r="N626" s="33"/>
      <c r="O626" s="32"/>
      <c r="P626" s="32"/>
      <c r="Q626" s="33"/>
      <c r="R626" s="33"/>
      <c r="S626" s="229"/>
      <c r="T626" s="243"/>
      <c r="U626" s="236"/>
    </row>
    <row r="627" spans="1:21" ht="19.5" customHeight="1">
      <c r="A627" s="58"/>
      <c r="B627" s="355"/>
      <c r="C627" s="355"/>
      <c r="D627" s="191"/>
      <c r="E627" s="206">
        <f>IF(AND(Einträge!D627&gt;=29,Einträge!D627&lt;32),2,IF(AND(Einträge!D627&gt;=32,Einträge!D627&lt;=35),3,(IF(AND(Einträge!D627&lt;29,Einträge!D627&gt;0),1,IF(Einträge!D627="",0,4)))))</f>
        <v>0</v>
      </c>
      <c r="F627" s="351"/>
      <c r="G627" s="352"/>
      <c r="H627" s="351"/>
      <c r="I627" s="352"/>
      <c r="J627" s="345"/>
      <c r="K627" s="346"/>
      <c r="L627" s="346"/>
      <c r="M627" s="188"/>
      <c r="N627" s="31"/>
      <c r="O627" s="30"/>
      <c r="P627" s="30"/>
      <c r="Q627" s="31"/>
      <c r="R627" s="31"/>
      <c r="S627" s="228"/>
      <c r="T627" s="242"/>
      <c r="U627" s="235"/>
    </row>
    <row r="628" spans="1:21" ht="19.5" customHeight="1">
      <c r="A628" s="36"/>
      <c r="B628" s="353"/>
      <c r="C628" s="354"/>
      <c r="D628" s="137"/>
      <c r="E628" s="206">
        <f>IF(AND(Einträge!D628&gt;=29,Einträge!D628&lt;32),2,IF(AND(Einträge!D628&gt;=32,Einträge!D628&lt;=35),3,(IF(AND(Einträge!D628&lt;29,Einträge!D628&gt;0),1,IF(Einträge!D628="",0,4)))))</f>
        <v>0</v>
      </c>
      <c r="F628" s="349"/>
      <c r="G628" s="350"/>
      <c r="H628" s="349"/>
      <c r="I628" s="350"/>
      <c r="J628" s="347"/>
      <c r="K628" s="348"/>
      <c r="L628" s="348"/>
      <c r="M628" s="188"/>
      <c r="N628" s="35"/>
      <c r="O628" s="34"/>
      <c r="P628" s="34"/>
      <c r="Q628" s="35"/>
      <c r="R628" s="35"/>
      <c r="S628" s="227"/>
      <c r="T628" s="241"/>
      <c r="U628" s="234"/>
    </row>
    <row r="629" spans="1:21" ht="19.5" customHeight="1">
      <c r="A629" s="58"/>
      <c r="B629" s="355"/>
      <c r="C629" s="355"/>
      <c r="D629" s="191"/>
      <c r="E629" s="206">
        <f>IF(AND(Einträge!D629&gt;=29,Einträge!D629&lt;32),2,IF(AND(Einträge!D629&gt;=32,Einträge!D629&lt;=35),3,(IF(AND(Einträge!D629&lt;29,Einträge!D629&gt;0),1,IF(Einträge!D629="",0,4)))))</f>
        <v>0</v>
      </c>
      <c r="F629" s="351"/>
      <c r="G629" s="352"/>
      <c r="H629" s="351"/>
      <c r="I629" s="352"/>
      <c r="J629" s="345"/>
      <c r="K629" s="346"/>
      <c r="L629" s="346"/>
      <c r="M629" s="188"/>
      <c r="N629" s="31"/>
      <c r="O629" s="30"/>
      <c r="P629" s="30"/>
      <c r="Q629" s="31"/>
      <c r="R629" s="31"/>
      <c r="S629" s="228"/>
      <c r="T629" s="242"/>
      <c r="U629" s="235"/>
    </row>
    <row r="630" spans="1:21" ht="19.5" customHeight="1">
      <c r="A630" s="36"/>
      <c r="B630" s="353"/>
      <c r="C630" s="354"/>
      <c r="D630" s="137"/>
      <c r="E630" s="206">
        <f>IF(AND(Einträge!D630&gt;=29,Einträge!D630&lt;32),2,IF(AND(Einträge!D630&gt;=32,Einträge!D630&lt;=35),3,(IF(AND(Einträge!D630&lt;29,Einträge!D630&gt;0),1,IF(Einträge!D630="",0,4)))))</f>
        <v>0</v>
      </c>
      <c r="F630" s="349"/>
      <c r="G630" s="350"/>
      <c r="H630" s="349"/>
      <c r="I630" s="350"/>
      <c r="J630" s="347"/>
      <c r="K630" s="348"/>
      <c r="L630" s="348"/>
      <c r="M630" s="188"/>
      <c r="N630" s="35"/>
      <c r="O630" s="34"/>
      <c r="P630" s="34"/>
      <c r="Q630" s="35"/>
      <c r="R630" s="35"/>
      <c r="S630" s="227"/>
      <c r="T630" s="241"/>
      <c r="U630" s="234"/>
    </row>
    <row r="631" spans="1:21" ht="19.5" customHeight="1">
      <c r="A631" s="58"/>
      <c r="B631" s="355"/>
      <c r="C631" s="355"/>
      <c r="D631" s="191"/>
      <c r="E631" s="206">
        <f>IF(AND(Einträge!D631&gt;=29,Einträge!D631&lt;32),2,IF(AND(Einträge!D631&gt;=32,Einträge!D631&lt;=35),3,(IF(AND(Einträge!D631&lt;29,Einträge!D631&gt;0),1,IF(Einträge!D631="",0,4)))))</f>
        <v>0</v>
      </c>
      <c r="F631" s="351"/>
      <c r="G631" s="352"/>
      <c r="H631" s="351"/>
      <c r="I631" s="352"/>
      <c r="J631" s="345"/>
      <c r="K631" s="346"/>
      <c r="L631" s="346"/>
      <c r="M631" s="188"/>
      <c r="N631" s="31"/>
      <c r="O631" s="30"/>
      <c r="P631" s="30"/>
      <c r="Q631" s="31"/>
      <c r="R631" s="31"/>
      <c r="S631" s="228"/>
      <c r="T631" s="242"/>
      <c r="U631" s="235"/>
    </row>
    <row r="632" spans="1:21" ht="19.5" customHeight="1">
      <c r="A632" s="36"/>
      <c r="B632" s="353"/>
      <c r="C632" s="354"/>
      <c r="D632" s="137"/>
      <c r="E632" s="206">
        <f>IF(AND(Einträge!D632&gt;=29,Einträge!D632&lt;32),2,IF(AND(Einträge!D632&gt;=32,Einträge!D632&lt;=35),3,(IF(AND(Einträge!D632&lt;29,Einträge!D632&gt;0),1,IF(Einträge!D632="",0,4)))))</f>
        <v>0</v>
      </c>
      <c r="F632" s="349"/>
      <c r="G632" s="350"/>
      <c r="H632" s="349"/>
      <c r="I632" s="350"/>
      <c r="J632" s="347"/>
      <c r="K632" s="348"/>
      <c r="L632" s="348"/>
      <c r="M632" s="188"/>
      <c r="N632" s="35"/>
      <c r="O632" s="34"/>
      <c r="P632" s="34"/>
      <c r="Q632" s="35"/>
      <c r="R632" s="35"/>
      <c r="S632" s="227"/>
      <c r="T632" s="241"/>
      <c r="U632" s="234"/>
    </row>
    <row r="633" spans="1:21" ht="19.5" customHeight="1">
      <c r="A633" s="58"/>
      <c r="B633" s="355"/>
      <c r="C633" s="355"/>
      <c r="D633" s="191"/>
      <c r="E633" s="206">
        <f>IF(AND(Einträge!D633&gt;=29,Einträge!D633&lt;32),2,IF(AND(Einträge!D633&gt;=32,Einträge!D633&lt;=35),3,(IF(AND(Einträge!D633&lt;29,Einträge!D633&gt;0),1,IF(Einträge!D633="",0,4)))))</f>
        <v>0</v>
      </c>
      <c r="F633" s="351"/>
      <c r="G633" s="352"/>
      <c r="H633" s="351"/>
      <c r="I633" s="352"/>
      <c r="J633" s="345"/>
      <c r="K633" s="346"/>
      <c r="L633" s="346"/>
      <c r="M633" s="188"/>
      <c r="N633" s="31"/>
      <c r="O633" s="30"/>
      <c r="P633" s="30"/>
      <c r="Q633" s="31"/>
      <c r="R633" s="31"/>
      <c r="S633" s="228"/>
      <c r="T633" s="242"/>
      <c r="U633" s="235"/>
    </row>
    <row r="634" spans="1:21" ht="19.5" customHeight="1">
      <c r="A634" s="36"/>
      <c r="B634" s="353"/>
      <c r="C634" s="354"/>
      <c r="D634" s="137"/>
      <c r="E634" s="206">
        <f>IF(AND(Einträge!D634&gt;=29,Einträge!D634&lt;32),2,IF(AND(Einträge!D634&gt;=32,Einträge!D634&lt;=35),3,(IF(AND(Einträge!D634&lt;29,Einträge!D634&gt;0),1,IF(Einträge!D634="",0,4)))))</f>
        <v>0</v>
      </c>
      <c r="F634" s="349"/>
      <c r="G634" s="350"/>
      <c r="H634" s="349"/>
      <c r="I634" s="350"/>
      <c r="J634" s="347"/>
      <c r="K634" s="348"/>
      <c r="L634" s="348"/>
      <c r="M634" s="188"/>
      <c r="N634" s="35"/>
      <c r="O634" s="34"/>
      <c r="P634" s="34"/>
      <c r="Q634" s="35"/>
      <c r="R634" s="35"/>
      <c r="S634" s="227"/>
      <c r="T634" s="241"/>
      <c r="U634" s="234"/>
    </row>
    <row r="635" spans="1:21" ht="19.5" customHeight="1">
      <c r="A635" s="58"/>
      <c r="B635" s="355"/>
      <c r="C635" s="355"/>
      <c r="D635" s="191"/>
      <c r="E635" s="206">
        <f>IF(AND(Einträge!D635&gt;=29,Einträge!D635&lt;32),2,IF(AND(Einträge!D635&gt;=32,Einträge!D635&lt;=35),3,(IF(AND(Einträge!D635&lt;29,Einträge!D635&gt;0),1,IF(Einträge!D635="",0,4)))))</f>
        <v>0</v>
      </c>
      <c r="F635" s="351"/>
      <c r="G635" s="352"/>
      <c r="H635" s="351"/>
      <c r="I635" s="352"/>
      <c r="J635" s="345"/>
      <c r="K635" s="346"/>
      <c r="L635" s="346"/>
      <c r="M635" s="188"/>
      <c r="N635" s="31"/>
      <c r="O635" s="30"/>
      <c r="P635" s="30"/>
      <c r="Q635" s="31"/>
      <c r="R635" s="31"/>
      <c r="S635" s="228"/>
      <c r="T635" s="242"/>
      <c r="U635" s="235"/>
    </row>
    <row r="636" spans="1:21" ht="19.5" customHeight="1">
      <c r="A636" s="36"/>
      <c r="B636" s="353"/>
      <c r="C636" s="354"/>
      <c r="D636" s="137"/>
      <c r="E636" s="206">
        <f>IF(AND(Einträge!D636&gt;=29,Einträge!D636&lt;32),2,IF(AND(Einträge!D636&gt;=32,Einträge!D636&lt;=35),3,(IF(AND(Einträge!D636&lt;29,Einträge!D636&gt;0),1,IF(Einträge!D636="",0,4)))))</f>
        <v>0</v>
      </c>
      <c r="F636" s="349"/>
      <c r="G636" s="350"/>
      <c r="H636" s="349"/>
      <c r="I636" s="350"/>
      <c r="J636" s="347"/>
      <c r="K636" s="348"/>
      <c r="L636" s="348"/>
      <c r="M636" s="188"/>
      <c r="N636" s="35"/>
      <c r="O636" s="34"/>
      <c r="P636" s="34"/>
      <c r="Q636" s="35"/>
      <c r="R636" s="35"/>
      <c r="S636" s="227"/>
      <c r="T636" s="241"/>
      <c r="U636" s="234"/>
    </row>
    <row r="637" spans="1:21" ht="19.5" customHeight="1">
      <c r="A637" s="58"/>
      <c r="B637" s="355"/>
      <c r="C637" s="355"/>
      <c r="D637" s="191"/>
      <c r="E637" s="206">
        <f>IF(AND(Einträge!D637&gt;=29,Einträge!D637&lt;32),2,IF(AND(Einträge!D637&gt;=32,Einträge!D637&lt;=35),3,(IF(AND(Einträge!D637&lt;29,Einträge!D637&gt;0),1,IF(Einträge!D637="",0,4)))))</f>
        <v>0</v>
      </c>
      <c r="F637" s="351"/>
      <c r="G637" s="352"/>
      <c r="H637" s="351"/>
      <c r="I637" s="352"/>
      <c r="J637" s="345"/>
      <c r="K637" s="346"/>
      <c r="L637" s="346"/>
      <c r="M637" s="188"/>
      <c r="N637" s="31"/>
      <c r="O637" s="30"/>
      <c r="P637" s="30"/>
      <c r="Q637" s="31"/>
      <c r="R637" s="31"/>
      <c r="S637" s="228"/>
      <c r="T637" s="242"/>
      <c r="U637" s="235"/>
    </row>
    <row r="638" spans="1:21" ht="19.5" customHeight="1">
      <c r="A638" s="36"/>
      <c r="B638" s="353"/>
      <c r="C638" s="354"/>
      <c r="D638" s="137"/>
      <c r="E638" s="206">
        <f>IF(AND(Einträge!D638&gt;=29,Einträge!D638&lt;32),2,IF(AND(Einträge!D638&gt;=32,Einträge!D638&lt;=35),3,(IF(AND(Einträge!D638&lt;29,Einträge!D638&gt;0),1,IF(Einträge!D638="",0,4)))))</f>
        <v>0</v>
      </c>
      <c r="F638" s="349"/>
      <c r="G638" s="350"/>
      <c r="H638" s="349"/>
      <c r="I638" s="350"/>
      <c r="J638" s="347"/>
      <c r="K638" s="348"/>
      <c r="L638" s="348"/>
      <c r="M638" s="188"/>
      <c r="N638" s="35"/>
      <c r="O638" s="34"/>
      <c r="P638" s="34"/>
      <c r="Q638" s="35"/>
      <c r="R638" s="35"/>
      <c r="S638" s="227"/>
      <c r="T638" s="241"/>
      <c r="U638" s="234"/>
    </row>
    <row r="639" spans="1:21" ht="19.5" customHeight="1">
      <c r="A639" s="58"/>
      <c r="B639" s="355"/>
      <c r="C639" s="355"/>
      <c r="D639" s="191"/>
      <c r="E639" s="206">
        <f>IF(AND(Einträge!D639&gt;=29,Einträge!D639&lt;32),2,IF(AND(Einträge!D639&gt;=32,Einträge!D639&lt;=35),3,(IF(AND(Einträge!D639&lt;29,Einträge!D639&gt;0),1,IF(Einträge!D639="",0,4)))))</f>
        <v>0</v>
      </c>
      <c r="F639" s="351"/>
      <c r="G639" s="352"/>
      <c r="H639" s="351"/>
      <c r="I639" s="352"/>
      <c r="J639" s="345"/>
      <c r="K639" s="346"/>
      <c r="L639" s="346"/>
      <c r="M639" s="188"/>
      <c r="N639" s="31"/>
      <c r="O639" s="30"/>
      <c r="P639" s="30"/>
      <c r="Q639" s="31"/>
      <c r="R639" s="31"/>
      <c r="S639" s="228"/>
      <c r="T639" s="242"/>
      <c r="U639" s="235"/>
    </row>
    <row r="640" spans="1:21" ht="19.5" customHeight="1">
      <c r="A640" s="36"/>
      <c r="B640" s="353"/>
      <c r="C640" s="354"/>
      <c r="D640" s="137"/>
      <c r="E640" s="206">
        <f>IF(AND(Einträge!D640&gt;=29,Einträge!D640&lt;32),2,IF(AND(Einträge!D640&gt;=32,Einträge!D640&lt;=35),3,(IF(AND(Einträge!D640&lt;29,Einträge!D640&gt;0),1,IF(Einträge!D640="",0,4)))))</f>
        <v>0</v>
      </c>
      <c r="F640" s="349"/>
      <c r="G640" s="350"/>
      <c r="H640" s="349"/>
      <c r="I640" s="350"/>
      <c r="J640" s="347"/>
      <c r="K640" s="348"/>
      <c r="L640" s="348"/>
      <c r="M640" s="188"/>
      <c r="N640" s="35"/>
      <c r="O640" s="34"/>
      <c r="P640" s="34"/>
      <c r="Q640" s="35"/>
      <c r="R640" s="35"/>
      <c r="S640" s="227"/>
      <c r="T640" s="241"/>
      <c r="U640" s="234"/>
    </row>
    <row r="641" spans="1:21" ht="19.5" customHeight="1">
      <c r="A641" s="58"/>
      <c r="B641" s="355"/>
      <c r="C641" s="355"/>
      <c r="D641" s="191"/>
      <c r="E641" s="206">
        <f>IF(AND(Einträge!D641&gt;=29,Einträge!D641&lt;32),2,IF(AND(Einträge!D641&gt;=32,Einträge!D641&lt;=35),3,(IF(AND(Einträge!D641&lt;29,Einträge!D641&gt;0),1,IF(Einträge!D641="",0,4)))))</f>
        <v>0</v>
      </c>
      <c r="F641" s="351"/>
      <c r="G641" s="352"/>
      <c r="H641" s="351"/>
      <c r="I641" s="352"/>
      <c r="J641" s="345"/>
      <c r="K641" s="346"/>
      <c r="L641" s="346"/>
      <c r="M641" s="188"/>
      <c r="N641" s="31"/>
      <c r="O641" s="30"/>
      <c r="P641" s="30"/>
      <c r="Q641" s="31"/>
      <c r="R641" s="31"/>
      <c r="S641" s="228"/>
      <c r="T641" s="242"/>
      <c r="U641" s="235"/>
    </row>
    <row r="642" spans="1:21" ht="19.5" customHeight="1">
      <c r="A642" s="36"/>
      <c r="B642" s="353"/>
      <c r="C642" s="354"/>
      <c r="D642" s="137"/>
      <c r="E642" s="206">
        <f>IF(AND(Einträge!D642&gt;=29,Einträge!D642&lt;32),2,IF(AND(Einträge!D642&gt;=32,Einträge!D642&lt;=35),3,(IF(AND(Einträge!D642&lt;29,Einträge!D642&gt;0),1,IF(Einträge!D642="",0,4)))))</f>
        <v>0</v>
      </c>
      <c r="F642" s="349"/>
      <c r="G642" s="350"/>
      <c r="H642" s="349"/>
      <c r="I642" s="350"/>
      <c r="J642" s="347"/>
      <c r="K642" s="348"/>
      <c r="L642" s="348"/>
      <c r="M642" s="188"/>
      <c r="N642" s="35"/>
      <c r="O642" s="34"/>
      <c r="P642" s="34"/>
      <c r="Q642" s="35"/>
      <c r="R642" s="35"/>
      <c r="S642" s="227"/>
      <c r="T642" s="241"/>
      <c r="U642" s="234"/>
    </row>
    <row r="643" spans="1:21" ht="19.5" customHeight="1">
      <c r="A643" s="58"/>
      <c r="B643" s="355"/>
      <c r="C643" s="355"/>
      <c r="D643" s="191"/>
      <c r="E643" s="206">
        <f>IF(AND(Einträge!D643&gt;=29,Einträge!D643&lt;32),2,IF(AND(Einträge!D643&gt;=32,Einträge!D643&lt;=35),3,(IF(AND(Einträge!D643&lt;29,Einträge!D643&gt;0),1,IF(Einträge!D643="",0,4)))))</f>
        <v>0</v>
      </c>
      <c r="F643" s="351"/>
      <c r="G643" s="352"/>
      <c r="H643" s="351"/>
      <c r="I643" s="352"/>
      <c r="J643" s="345"/>
      <c r="K643" s="346"/>
      <c r="L643" s="346"/>
      <c r="M643" s="188"/>
      <c r="N643" s="31"/>
      <c r="O643" s="30"/>
      <c r="P643" s="30"/>
      <c r="Q643" s="31"/>
      <c r="R643" s="31"/>
      <c r="S643" s="228"/>
      <c r="T643" s="242"/>
      <c r="U643" s="235"/>
    </row>
    <row r="644" spans="1:21" ht="19.5" customHeight="1">
      <c r="A644" s="36"/>
      <c r="B644" s="353"/>
      <c r="C644" s="354"/>
      <c r="D644" s="137"/>
      <c r="E644" s="206">
        <f>IF(AND(Einträge!D644&gt;=29,Einträge!D644&lt;32),2,IF(AND(Einträge!D644&gt;=32,Einträge!D644&lt;=35),3,(IF(AND(Einträge!D644&lt;29,Einträge!D644&gt;0),1,IF(Einträge!D644="",0,4)))))</f>
        <v>0</v>
      </c>
      <c r="F644" s="349"/>
      <c r="G644" s="350"/>
      <c r="H644" s="349"/>
      <c r="I644" s="350"/>
      <c r="J644" s="347"/>
      <c r="K644" s="348"/>
      <c r="L644" s="348"/>
      <c r="M644" s="188"/>
      <c r="N644" s="53"/>
      <c r="O644" s="54"/>
      <c r="P644" s="54"/>
      <c r="Q644" s="53"/>
      <c r="R644" s="53"/>
      <c r="S644" s="230"/>
      <c r="T644" s="244"/>
      <c r="U644" s="237"/>
    </row>
    <row r="645" spans="1:21" ht="19.5" customHeight="1">
      <c r="A645" s="58"/>
      <c r="B645" s="355"/>
      <c r="C645" s="355"/>
      <c r="D645" s="191"/>
      <c r="E645" s="206">
        <f>IF(AND(Einträge!D645&gt;=29,Einträge!D645&lt;32),2,IF(AND(Einträge!D645&gt;=32,Einträge!D645&lt;=35),3,(IF(AND(Einträge!D645&lt;29,Einträge!D645&gt;0),1,IF(Einträge!D645="",0,4)))))</f>
        <v>0</v>
      </c>
      <c r="F645" s="351"/>
      <c r="G645" s="352"/>
      <c r="H645" s="351"/>
      <c r="I645" s="352"/>
      <c r="J645" s="345"/>
      <c r="K645" s="346"/>
      <c r="L645" s="346"/>
      <c r="M645" s="188"/>
      <c r="N645" s="31"/>
      <c r="O645" s="30"/>
      <c r="P645" s="30"/>
      <c r="Q645" s="31"/>
      <c r="R645" s="31"/>
      <c r="S645" s="228"/>
      <c r="T645" s="242"/>
      <c r="U645" s="235"/>
    </row>
    <row r="646" spans="1:21" ht="19.5" customHeight="1">
      <c r="A646" s="36"/>
      <c r="B646" s="353"/>
      <c r="C646" s="354"/>
      <c r="D646" s="137"/>
      <c r="E646" s="206">
        <f>IF(AND(Einträge!D646&gt;=29,Einträge!D646&lt;32),2,IF(AND(Einträge!D646&gt;=32,Einträge!D646&lt;=35),3,(IF(AND(Einträge!D646&lt;29,Einträge!D646&gt;0),1,IF(Einträge!D646="",0,4)))))</f>
        <v>0</v>
      </c>
      <c r="F646" s="349"/>
      <c r="G646" s="350"/>
      <c r="H646" s="349"/>
      <c r="I646" s="350"/>
      <c r="J646" s="347"/>
      <c r="K646" s="348"/>
      <c r="L646" s="348"/>
      <c r="M646" s="188"/>
      <c r="N646" s="33"/>
      <c r="O646" s="32"/>
      <c r="P646" s="32"/>
      <c r="Q646" s="33"/>
      <c r="R646" s="33"/>
      <c r="S646" s="229"/>
      <c r="T646" s="243"/>
      <c r="U646" s="236"/>
    </row>
    <row r="647" spans="1:21" ht="19.5" customHeight="1">
      <c r="A647" s="58"/>
      <c r="B647" s="355"/>
      <c r="C647" s="355"/>
      <c r="D647" s="191"/>
      <c r="E647" s="206">
        <f>IF(AND(Einträge!D647&gt;=29,Einträge!D647&lt;32),2,IF(AND(Einträge!D647&gt;=32,Einträge!D647&lt;=35),3,(IF(AND(Einträge!D647&lt;29,Einträge!D647&gt;0),1,IF(Einträge!D647="",0,4)))))</f>
        <v>0</v>
      </c>
      <c r="F647" s="351"/>
      <c r="G647" s="352"/>
      <c r="H647" s="351"/>
      <c r="I647" s="352"/>
      <c r="J647" s="345"/>
      <c r="K647" s="346"/>
      <c r="L647" s="346"/>
      <c r="M647" s="188"/>
      <c r="N647" s="31"/>
      <c r="O647" s="30"/>
      <c r="P647" s="30"/>
      <c r="Q647" s="31"/>
      <c r="R647" s="31"/>
      <c r="S647" s="228"/>
      <c r="T647" s="242"/>
      <c r="U647" s="235"/>
    </row>
    <row r="648" spans="1:21" ht="19.5" customHeight="1">
      <c r="A648" s="36"/>
      <c r="B648" s="353"/>
      <c r="C648" s="354"/>
      <c r="D648" s="137"/>
      <c r="E648" s="206">
        <f>IF(AND(Einträge!D648&gt;=29,Einträge!D648&lt;32),2,IF(AND(Einträge!D648&gt;=32,Einträge!D648&lt;=35),3,(IF(AND(Einträge!D648&lt;29,Einträge!D648&gt;0),1,IF(Einträge!D648="",0,4)))))</f>
        <v>0</v>
      </c>
      <c r="F648" s="349"/>
      <c r="G648" s="350"/>
      <c r="H648" s="349"/>
      <c r="I648" s="350"/>
      <c r="J648" s="347"/>
      <c r="K648" s="348"/>
      <c r="L648" s="348"/>
      <c r="M648" s="188"/>
      <c r="N648" s="35"/>
      <c r="O648" s="34"/>
      <c r="P648" s="34"/>
      <c r="Q648" s="35"/>
      <c r="R648" s="35"/>
      <c r="S648" s="227"/>
      <c r="T648" s="241"/>
      <c r="U648" s="234"/>
    </row>
    <row r="649" spans="1:21" ht="19.5" customHeight="1">
      <c r="A649" s="58"/>
      <c r="B649" s="355"/>
      <c r="C649" s="355"/>
      <c r="D649" s="191"/>
      <c r="E649" s="206">
        <f>IF(AND(Einträge!D649&gt;=29,Einträge!D649&lt;32),2,IF(AND(Einträge!D649&gt;=32,Einträge!D649&lt;=35),3,(IF(AND(Einträge!D649&lt;29,Einträge!D649&gt;0),1,IF(Einträge!D649="",0,4)))))</f>
        <v>0</v>
      </c>
      <c r="F649" s="351"/>
      <c r="G649" s="352"/>
      <c r="H649" s="351"/>
      <c r="I649" s="352"/>
      <c r="J649" s="345"/>
      <c r="K649" s="346"/>
      <c r="L649" s="346"/>
      <c r="M649" s="188"/>
      <c r="N649" s="31"/>
      <c r="O649" s="30"/>
      <c r="P649" s="30"/>
      <c r="Q649" s="31"/>
      <c r="R649" s="31"/>
      <c r="S649" s="228"/>
      <c r="T649" s="242"/>
      <c r="U649" s="235"/>
    </row>
    <row r="650" spans="1:21" ht="19.5" customHeight="1">
      <c r="A650" s="36"/>
      <c r="B650" s="353"/>
      <c r="C650" s="354"/>
      <c r="D650" s="137"/>
      <c r="E650" s="206">
        <f>IF(AND(Einträge!D650&gt;=29,Einträge!D650&lt;32),2,IF(AND(Einträge!D650&gt;=32,Einträge!D650&lt;=35),3,(IF(AND(Einträge!D650&lt;29,Einträge!D650&gt;0),1,IF(Einträge!D650="",0,4)))))</f>
        <v>0</v>
      </c>
      <c r="F650" s="349"/>
      <c r="G650" s="350"/>
      <c r="H650" s="349"/>
      <c r="I650" s="350"/>
      <c r="J650" s="347"/>
      <c r="K650" s="348"/>
      <c r="L650" s="348"/>
      <c r="M650" s="188"/>
      <c r="N650" s="35"/>
      <c r="O650" s="34"/>
      <c r="P650" s="34"/>
      <c r="Q650" s="35"/>
      <c r="R650" s="35"/>
      <c r="S650" s="227"/>
      <c r="T650" s="241"/>
      <c r="U650" s="234"/>
    </row>
    <row r="651" spans="1:21" ht="19.5" customHeight="1">
      <c r="A651" s="58"/>
      <c r="B651" s="355"/>
      <c r="C651" s="355"/>
      <c r="D651" s="191"/>
      <c r="E651" s="206">
        <f>IF(AND(Einträge!D651&gt;=29,Einträge!D651&lt;32),2,IF(AND(Einträge!D651&gt;=32,Einträge!D651&lt;=35),3,(IF(AND(Einträge!D651&lt;29,Einträge!D651&gt;0),1,IF(Einträge!D651="",0,4)))))</f>
        <v>0</v>
      </c>
      <c r="F651" s="351"/>
      <c r="G651" s="352"/>
      <c r="H651" s="351"/>
      <c r="I651" s="352"/>
      <c r="J651" s="345"/>
      <c r="K651" s="346"/>
      <c r="L651" s="346"/>
      <c r="M651" s="188"/>
      <c r="N651" s="31"/>
      <c r="O651" s="30"/>
      <c r="P651" s="30"/>
      <c r="Q651" s="31"/>
      <c r="R651" s="31"/>
      <c r="S651" s="228"/>
      <c r="T651" s="242"/>
      <c r="U651" s="235"/>
    </row>
    <row r="652" spans="1:21" ht="19.5" customHeight="1">
      <c r="A652" s="36"/>
      <c r="B652" s="353"/>
      <c r="C652" s="354"/>
      <c r="D652" s="137"/>
      <c r="E652" s="206">
        <f>IF(AND(Einträge!D652&gt;=29,Einträge!D652&lt;32),2,IF(AND(Einträge!D652&gt;=32,Einträge!D652&lt;=35),3,(IF(AND(Einträge!D652&lt;29,Einträge!D652&gt;0),1,IF(Einträge!D652="",0,4)))))</f>
        <v>0</v>
      </c>
      <c r="F652" s="349"/>
      <c r="G652" s="350"/>
      <c r="H652" s="349"/>
      <c r="I652" s="350"/>
      <c r="J652" s="347"/>
      <c r="K652" s="348"/>
      <c r="L652" s="348"/>
      <c r="M652" s="188"/>
      <c r="N652" s="35"/>
      <c r="O652" s="34"/>
      <c r="P652" s="34"/>
      <c r="Q652" s="35"/>
      <c r="R652" s="35"/>
      <c r="S652" s="227"/>
      <c r="T652" s="241"/>
      <c r="U652" s="234"/>
    </row>
    <row r="653" spans="1:21" ht="19.5" customHeight="1">
      <c r="A653" s="58"/>
      <c r="B653" s="355"/>
      <c r="C653" s="355"/>
      <c r="D653" s="191"/>
      <c r="E653" s="206">
        <f>IF(AND(Einträge!D653&gt;=29,Einträge!D653&lt;32),2,IF(AND(Einträge!D653&gt;=32,Einträge!D653&lt;=35),3,(IF(AND(Einträge!D653&lt;29,Einträge!D653&gt;0),1,IF(Einträge!D653="",0,4)))))</f>
        <v>0</v>
      </c>
      <c r="F653" s="351"/>
      <c r="G653" s="352"/>
      <c r="H653" s="351"/>
      <c r="I653" s="352"/>
      <c r="J653" s="345"/>
      <c r="K653" s="346"/>
      <c r="L653" s="346"/>
      <c r="M653" s="188"/>
      <c r="N653" s="31"/>
      <c r="O653" s="30"/>
      <c r="P653" s="30"/>
      <c r="Q653" s="31"/>
      <c r="R653" s="31"/>
      <c r="S653" s="228"/>
      <c r="T653" s="242"/>
      <c r="U653" s="235"/>
    </row>
    <row r="654" spans="1:21" ht="19.5" customHeight="1">
      <c r="A654" s="36"/>
      <c r="B654" s="353"/>
      <c r="C654" s="354"/>
      <c r="D654" s="137"/>
      <c r="E654" s="206">
        <f>IF(AND(Einträge!D654&gt;=29,Einträge!D654&lt;32),2,IF(AND(Einträge!D654&gt;=32,Einträge!D654&lt;=35),3,(IF(AND(Einträge!D654&lt;29,Einträge!D654&gt;0),1,IF(Einträge!D654="",0,4)))))</f>
        <v>0</v>
      </c>
      <c r="F654" s="349"/>
      <c r="G654" s="350"/>
      <c r="H654" s="349"/>
      <c r="I654" s="350"/>
      <c r="J654" s="347"/>
      <c r="K654" s="348"/>
      <c r="L654" s="348"/>
      <c r="M654" s="188"/>
      <c r="N654" s="35"/>
      <c r="O654" s="34"/>
      <c r="P654" s="34"/>
      <c r="Q654" s="35"/>
      <c r="R654" s="35"/>
      <c r="S654" s="227"/>
      <c r="T654" s="241"/>
      <c r="U654" s="234"/>
    </row>
    <row r="655" spans="1:21" ht="19.5" customHeight="1">
      <c r="A655" s="58"/>
      <c r="B655" s="355"/>
      <c r="C655" s="355"/>
      <c r="D655" s="191"/>
      <c r="E655" s="206">
        <f>IF(AND(Einträge!D655&gt;=29,Einträge!D655&lt;32),2,IF(AND(Einträge!D655&gt;=32,Einträge!D655&lt;=35),3,(IF(AND(Einträge!D655&lt;29,Einträge!D655&gt;0),1,IF(Einträge!D655="",0,4)))))</f>
        <v>0</v>
      </c>
      <c r="F655" s="351"/>
      <c r="G655" s="352"/>
      <c r="H655" s="351"/>
      <c r="I655" s="352"/>
      <c r="J655" s="345"/>
      <c r="K655" s="346"/>
      <c r="L655" s="346"/>
      <c r="M655" s="188"/>
      <c r="N655" s="31"/>
      <c r="O655" s="30"/>
      <c r="P655" s="30"/>
      <c r="Q655" s="31"/>
      <c r="R655" s="31"/>
      <c r="S655" s="228"/>
      <c r="T655" s="242"/>
      <c r="U655" s="235"/>
    </row>
    <row r="656" spans="1:21" ht="19.5" customHeight="1">
      <c r="A656" s="36"/>
      <c r="B656" s="353"/>
      <c r="C656" s="354"/>
      <c r="D656" s="137"/>
      <c r="E656" s="206">
        <f>IF(AND(Einträge!D656&gt;=29,Einträge!D656&lt;32),2,IF(AND(Einträge!D656&gt;=32,Einträge!D656&lt;=35),3,(IF(AND(Einträge!D656&lt;29,Einträge!D656&gt;0),1,IF(Einträge!D656="",0,4)))))</f>
        <v>0</v>
      </c>
      <c r="F656" s="349"/>
      <c r="G656" s="350"/>
      <c r="H656" s="349"/>
      <c r="I656" s="350"/>
      <c r="J656" s="347"/>
      <c r="K656" s="348"/>
      <c r="L656" s="348"/>
      <c r="M656" s="188"/>
      <c r="N656" s="35"/>
      <c r="O656" s="34"/>
      <c r="P656" s="34"/>
      <c r="Q656" s="35"/>
      <c r="R656" s="35"/>
      <c r="S656" s="227"/>
      <c r="T656" s="241"/>
      <c r="U656" s="234"/>
    </row>
    <row r="657" spans="1:21" ht="19.5" customHeight="1">
      <c r="A657" s="58"/>
      <c r="B657" s="355"/>
      <c r="C657" s="355"/>
      <c r="D657" s="191"/>
      <c r="E657" s="206">
        <f>IF(AND(Einträge!D657&gt;=29,Einträge!D657&lt;32),2,IF(AND(Einträge!D657&gt;=32,Einträge!D657&lt;=35),3,(IF(AND(Einträge!D657&lt;29,Einträge!D657&gt;0),1,IF(Einträge!D657="",0,4)))))</f>
        <v>0</v>
      </c>
      <c r="F657" s="351"/>
      <c r="G657" s="352"/>
      <c r="H657" s="351"/>
      <c r="I657" s="352"/>
      <c r="J657" s="345"/>
      <c r="K657" s="346"/>
      <c r="L657" s="346"/>
      <c r="M657" s="188"/>
      <c r="N657" s="31"/>
      <c r="O657" s="30"/>
      <c r="P657" s="30"/>
      <c r="Q657" s="31"/>
      <c r="R657" s="31"/>
      <c r="S657" s="228"/>
      <c r="T657" s="242"/>
      <c r="U657" s="235"/>
    </row>
    <row r="658" spans="1:21" ht="19.5" customHeight="1">
      <c r="A658" s="36"/>
      <c r="B658" s="353"/>
      <c r="C658" s="354"/>
      <c r="D658" s="137"/>
      <c r="E658" s="206">
        <f>IF(AND(Einträge!D658&gt;=29,Einträge!D658&lt;32),2,IF(AND(Einträge!D658&gt;=32,Einträge!D658&lt;=35),3,(IF(AND(Einträge!D658&lt;29,Einträge!D658&gt;0),1,IF(Einträge!D658="",0,4)))))</f>
        <v>0</v>
      </c>
      <c r="F658" s="349"/>
      <c r="G658" s="350"/>
      <c r="H658" s="349"/>
      <c r="I658" s="350"/>
      <c r="J658" s="347"/>
      <c r="K658" s="348"/>
      <c r="L658" s="348"/>
      <c r="M658" s="188"/>
      <c r="N658" s="35"/>
      <c r="O658" s="34"/>
      <c r="P658" s="34"/>
      <c r="Q658" s="35"/>
      <c r="R658" s="35"/>
      <c r="S658" s="227"/>
      <c r="T658" s="241"/>
      <c r="U658" s="234"/>
    </row>
    <row r="659" spans="1:21" ht="19.5" customHeight="1">
      <c r="A659" s="58"/>
      <c r="B659" s="355"/>
      <c r="C659" s="355"/>
      <c r="D659" s="191"/>
      <c r="E659" s="206">
        <f>IF(AND(Einträge!D659&gt;=29,Einträge!D659&lt;32),2,IF(AND(Einträge!D659&gt;=32,Einträge!D659&lt;=35),3,(IF(AND(Einträge!D659&lt;29,Einträge!D659&gt;0),1,IF(Einträge!D659="",0,4)))))</f>
        <v>0</v>
      </c>
      <c r="F659" s="351"/>
      <c r="G659" s="352"/>
      <c r="H659" s="351"/>
      <c r="I659" s="352"/>
      <c r="J659" s="345"/>
      <c r="K659" s="346"/>
      <c r="L659" s="346"/>
      <c r="M659" s="188"/>
      <c r="N659" s="31"/>
      <c r="O659" s="30"/>
      <c r="P659" s="30"/>
      <c r="Q659" s="31"/>
      <c r="R659" s="31"/>
      <c r="S659" s="228"/>
      <c r="T659" s="242"/>
      <c r="U659" s="235"/>
    </row>
    <row r="660" spans="1:21" ht="19.5" customHeight="1">
      <c r="A660" s="36"/>
      <c r="B660" s="353"/>
      <c r="C660" s="354"/>
      <c r="D660" s="137"/>
      <c r="E660" s="206">
        <f>IF(AND(Einträge!D660&gt;=29,Einträge!D660&lt;32),2,IF(AND(Einträge!D660&gt;=32,Einträge!D660&lt;=35),3,(IF(AND(Einträge!D660&lt;29,Einträge!D660&gt;0),1,IF(Einträge!D660="",0,4)))))</f>
        <v>0</v>
      </c>
      <c r="F660" s="349"/>
      <c r="G660" s="350"/>
      <c r="H660" s="349"/>
      <c r="I660" s="350"/>
      <c r="J660" s="347"/>
      <c r="K660" s="348"/>
      <c r="L660" s="348"/>
      <c r="M660" s="188"/>
      <c r="N660" s="35"/>
      <c r="O660" s="34"/>
      <c r="P660" s="34"/>
      <c r="Q660" s="35"/>
      <c r="R660" s="35"/>
      <c r="S660" s="227"/>
      <c r="T660" s="241"/>
      <c r="U660" s="234"/>
    </row>
    <row r="661" spans="1:21" ht="19.5" customHeight="1">
      <c r="A661" s="58"/>
      <c r="B661" s="355"/>
      <c r="C661" s="355"/>
      <c r="D661" s="191"/>
      <c r="E661" s="206">
        <f>IF(AND(Einträge!D661&gt;=29,Einträge!D661&lt;32),2,IF(AND(Einträge!D661&gt;=32,Einträge!D661&lt;=35),3,(IF(AND(Einträge!D661&lt;29,Einträge!D661&gt;0),1,IF(Einträge!D661="",0,4)))))</f>
        <v>0</v>
      </c>
      <c r="F661" s="351"/>
      <c r="G661" s="352"/>
      <c r="H661" s="351"/>
      <c r="I661" s="352"/>
      <c r="J661" s="345"/>
      <c r="K661" s="346"/>
      <c r="L661" s="346"/>
      <c r="M661" s="188"/>
      <c r="N661" s="31"/>
      <c r="O661" s="30"/>
      <c r="P661" s="30"/>
      <c r="Q661" s="31"/>
      <c r="R661" s="31"/>
      <c r="S661" s="228"/>
      <c r="T661" s="242"/>
      <c r="U661" s="235"/>
    </row>
    <row r="662" spans="1:21" ht="19.5" customHeight="1">
      <c r="A662" s="36"/>
      <c r="B662" s="353"/>
      <c r="C662" s="354"/>
      <c r="D662" s="137"/>
      <c r="E662" s="206">
        <f>IF(AND(Einträge!D662&gt;=29,Einträge!D662&lt;32),2,IF(AND(Einträge!D662&gt;=32,Einträge!D662&lt;=35),3,(IF(AND(Einträge!D662&lt;29,Einträge!D662&gt;0),1,IF(Einträge!D662="",0,4)))))</f>
        <v>0</v>
      </c>
      <c r="F662" s="349"/>
      <c r="G662" s="350"/>
      <c r="H662" s="349"/>
      <c r="I662" s="350"/>
      <c r="J662" s="347"/>
      <c r="K662" s="348"/>
      <c r="L662" s="348"/>
      <c r="M662" s="188"/>
      <c r="N662" s="35"/>
      <c r="O662" s="34"/>
      <c r="P662" s="34"/>
      <c r="Q662" s="35"/>
      <c r="R662" s="35"/>
      <c r="S662" s="227"/>
      <c r="T662" s="241"/>
      <c r="U662" s="234"/>
    </row>
    <row r="663" spans="1:21" ht="19.5" customHeight="1">
      <c r="A663" s="58"/>
      <c r="B663" s="355"/>
      <c r="C663" s="355"/>
      <c r="D663" s="191"/>
      <c r="E663" s="206">
        <f>IF(AND(Einträge!D663&gt;=29,Einträge!D663&lt;32),2,IF(AND(Einträge!D663&gt;=32,Einträge!D663&lt;=35),3,(IF(AND(Einträge!D663&lt;29,Einträge!D663&gt;0),1,IF(Einträge!D663="",0,4)))))</f>
        <v>0</v>
      </c>
      <c r="F663" s="351"/>
      <c r="G663" s="352"/>
      <c r="H663" s="351"/>
      <c r="I663" s="352"/>
      <c r="J663" s="345"/>
      <c r="K663" s="346"/>
      <c r="L663" s="346"/>
      <c r="M663" s="188"/>
      <c r="N663" s="31"/>
      <c r="O663" s="30"/>
      <c r="P663" s="30"/>
      <c r="Q663" s="31"/>
      <c r="R663" s="31"/>
      <c r="S663" s="228"/>
      <c r="T663" s="242"/>
      <c r="U663" s="235"/>
    </row>
    <row r="664" spans="1:21" ht="19.5" customHeight="1">
      <c r="A664" s="36"/>
      <c r="B664" s="353"/>
      <c r="C664" s="354"/>
      <c r="D664" s="137"/>
      <c r="E664" s="206">
        <f>IF(AND(Einträge!D664&gt;=29,Einträge!D664&lt;32),2,IF(AND(Einträge!D664&gt;=32,Einträge!D664&lt;=35),3,(IF(AND(Einträge!D664&lt;29,Einträge!D664&gt;0),1,IF(Einträge!D664="",0,4)))))</f>
        <v>0</v>
      </c>
      <c r="F664" s="349"/>
      <c r="G664" s="350"/>
      <c r="H664" s="349"/>
      <c r="I664" s="350"/>
      <c r="J664" s="347"/>
      <c r="K664" s="348"/>
      <c r="L664" s="348"/>
      <c r="M664" s="188"/>
      <c r="N664" s="53"/>
      <c r="O664" s="54"/>
      <c r="P664" s="54"/>
      <c r="Q664" s="53"/>
      <c r="R664" s="53"/>
      <c r="S664" s="230"/>
      <c r="T664" s="244"/>
      <c r="U664" s="237"/>
    </row>
    <row r="665" spans="1:21" ht="19.5" customHeight="1">
      <c r="A665" s="58"/>
      <c r="B665" s="355"/>
      <c r="C665" s="355"/>
      <c r="D665" s="191"/>
      <c r="E665" s="206">
        <f>IF(AND(Einträge!D665&gt;=29,Einträge!D665&lt;32),2,IF(AND(Einträge!D665&gt;=32,Einträge!D665&lt;=35),3,(IF(AND(Einträge!D665&lt;29,Einträge!D665&gt;0),1,IF(Einträge!D665="",0,4)))))</f>
        <v>0</v>
      </c>
      <c r="F665" s="351"/>
      <c r="G665" s="352"/>
      <c r="H665" s="351"/>
      <c r="I665" s="352"/>
      <c r="J665" s="345"/>
      <c r="K665" s="346"/>
      <c r="L665" s="346"/>
      <c r="M665" s="188"/>
      <c r="N665" s="31"/>
      <c r="O665" s="30"/>
      <c r="P665" s="30"/>
      <c r="Q665" s="31"/>
      <c r="R665" s="31"/>
      <c r="S665" s="228"/>
      <c r="T665" s="242"/>
      <c r="U665" s="235"/>
    </row>
    <row r="666" spans="1:21" ht="19.5" customHeight="1">
      <c r="A666" s="36"/>
      <c r="B666" s="353"/>
      <c r="C666" s="354"/>
      <c r="D666" s="137"/>
      <c r="E666" s="206">
        <f>IF(AND(Einträge!D666&gt;=29,Einträge!D666&lt;32),2,IF(AND(Einträge!D666&gt;=32,Einträge!D666&lt;=35),3,(IF(AND(Einträge!D666&lt;29,Einträge!D666&gt;0),1,IF(Einträge!D666="",0,4)))))</f>
        <v>0</v>
      </c>
      <c r="F666" s="349"/>
      <c r="G666" s="350"/>
      <c r="H666" s="349"/>
      <c r="I666" s="350"/>
      <c r="J666" s="347"/>
      <c r="K666" s="348"/>
      <c r="L666" s="348"/>
      <c r="M666" s="188"/>
      <c r="N666" s="33"/>
      <c r="O666" s="32"/>
      <c r="P666" s="32"/>
      <c r="Q666" s="33"/>
      <c r="R666" s="33"/>
      <c r="S666" s="229"/>
      <c r="T666" s="243"/>
      <c r="U666" s="236"/>
    </row>
    <row r="667" spans="1:21" ht="19.5" customHeight="1">
      <c r="A667" s="58"/>
      <c r="B667" s="355"/>
      <c r="C667" s="355"/>
      <c r="D667" s="191"/>
      <c r="E667" s="206">
        <f>IF(AND(Einträge!D667&gt;=29,Einträge!D667&lt;32),2,IF(AND(Einträge!D667&gt;=32,Einträge!D667&lt;=35),3,(IF(AND(Einträge!D667&lt;29,Einträge!D667&gt;0),1,IF(Einträge!D667="",0,4)))))</f>
        <v>0</v>
      </c>
      <c r="F667" s="351"/>
      <c r="G667" s="352"/>
      <c r="H667" s="351"/>
      <c r="I667" s="352"/>
      <c r="J667" s="345"/>
      <c r="K667" s="346"/>
      <c r="L667" s="346"/>
      <c r="M667" s="188"/>
      <c r="N667" s="31"/>
      <c r="O667" s="30"/>
      <c r="P667" s="30"/>
      <c r="Q667" s="31"/>
      <c r="R667" s="31"/>
      <c r="S667" s="228"/>
      <c r="T667" s="242"/>
      <c r="U667" s="235"/>
    </row>
    <row r="668" spans="1:21" ht="19.5" customHeight="1">
      <c r="A668" s="36"/>
      <c r="B668" s="353"/>
      <c r="C668" s="354"/>
      <c r="D668" s="137"/>
      <c r="E668" s="206">
        <f>IF(AND(Einträge!D668&gt;=29,Einträge!D668&lt;32),2,IF(AND(Einträge!D668&gt;=32,Einträge!D668&lt;=35),3,(IF(AND(Einträge!D668&lt;29,Einträge!D668&gt;0),1,IF(Einträge!D668="",0,4)))))</f>
        <v>0</v>
      </c>
      <c r="F668" s="349"/>
      <c r="G668" s="350"/>
      <c r="H668" s="349"/>
      <c r="I668" s="350"/>
      <c r="J668" s="347"/>
      <c r="K668" s="348"/>
      <c r="L668" s="348"/>
      <c r="M668" s="188"/>
      <c r="N668" s="35"/>
      <c r="O668" s="34"/>
      <c r="P668" s="34"/>
      <c r="Q668" s="35"/>
      <c r="R668" s="35"/>
      <c r="S668" s="227"/>
      <c r="T668" s="241"/>
      <c r="U668" s="234"/>
    </row>
    <row r="669" spans="1:21" ht="19.5" customHeight="1">
      <c r="A669" s="58"/>
      <c r="B669" s="355"/>
      <c r="C669" s="355"/>
      <c r="D669" s="191"/>
      <c r="E669" s="206">
        <f>IF(AND(Einträge!D669&gt;=29,Einträge!D669&lt;32),2,IF(AND(Einträge!D669&gt;=32,Einträge!D669&lt;=35),3,(IF(AND(Einträge!D669&lt;29,Einträge!D669&gt;0),1,IF(Einträge!D669="",0,4)))))</f>
        <v>0</v>
      </c>
      <c r="F669" s="351"/>
      <c r="G669" s="352"/>
      <c r="H669" s="351"/>
      <c r="I669" s="352"/>
      <c r="J669" s="345"/>
      <c r="K669" s="346"/>
      <c r="L669" s="346"/>
      <c r="M669" s="188"/>
      <c r="N669" s="31"/>
      <c r="O669" s="30"/>
      <c r="P669" s="30"/>
      <c r="Q669" s="31"/>
      <c r="R669" s="31"/>
      <c r="S669" s="228"/>
      <c r="T669" s="242"/>
      <c r="U669" s="235"/>
    </row>
    <row r="670" spans="1:21" ht="19.5" customHeight="1">
      <c r="A670" s="36"/>
      <c r="B670" s="353"/>
      <c r="C670" s="354"/>
      <c r="D670" s="137"/>
      <c r="E670" s="206">
        <f>IF(AND(Einträge!D670&gt;=29,Einträge!D670&lt;32),2,IF(AND(Einträge!D670&gt;=32,Einträge!D670&lt;=35),3,(IF(AND(Einträge!D670&lt;29,Einträge!D670&gt;0),1,IF(Einträge!D670="",0,4)))))</f>
        <v>0</v>
      </c>
      <c r="F670" s="349"/>
      <c r="G670" s="350"/>
      <c r="H670" s="349"/>
      <c r="I670" s="350"/>
      <c r="J670" s="347"/>
      <c r="K670" s="348"/>
      <c r="L670" s="348"/>
      <c r="M670" s="188"/>
      <c r="N670" s="35"/>
      <c r="O670" s="34"/>
      <c r="P670" s="34"/>
      <c r="Q670" s="35"/>
      <c r="R670" s="35"/>
      <c r="S670" s="227"/>
      <c r="T670" s="241"/>
      <c r="U670" s="234"/>
    </row>
    <row r="671" spans="1:21" ht="19.5" customHeight="1">
      <c r="A671" s="58"/>
      <c r="B671" s="355"/>
      <c r="C671" s="355"/>
      <c r="D671" s="191"/>
      <c r="E671" s="206">
        <f>IF(AND(Einträge!D671&gt;=29,Einträge!D671&lt;32),2,IF(AND(Einträge!D671&gt;=32,Einträge!D671&lt;=35),3,(IF(AND(Einträge!D671&lt;29,Einträge!D671&gt;0),1,IF(Einträge!D671="",0,4)))))</f>
        <v>0</v>
      </c>
      <c r="F671" s="351"/>
      <c r="G671" s="352"/>
      <c r="H671" s="351"/>
      <c r="I671" s="352"/>
      <c r="J671" s="345"/>
      <c r="K671" s="346"/>
      <c r="L671" s="346"/>
      <c r="M671" s="188"/>
      <c r="N671" s="31"/>
      <c r="O671" s="30"/>
      <c r="P671" s="30"/>
      <c r="Q671" s="31"/>
      <c r="R671" s="31"/>
      <c r="S671" s="228"/>
      <c r="T671" s="242"/>
      <c r="U671" s="235"/>
    </row>
    <row r="672" spans="1:21" ht="19.5" customHeight="1">
      <c r="A672" s="36"/>
      <c r="B672" s="353"/>
      <c r="C672" s="354"/>
      <c r="D672" s="137"/>
      <c r="E672" s="206">
        <f>IF(AND(Einträge!D672&gt;=29,Einträge!D672&lt;32),2,IF(AND(Einträge!D672&gt;=32,Einträge!D672&lt;=35),3,(IF(AND(Einträge!D672&lt;29,Einträge!D672&gt;0),1,IF(Einträge!D672="",0,4)))))</f>
        <v>0</v>
      </c>
      <c r="F672" s="349"/>
      <c r="G672" s="350"/>
      <c r="H672" s="349"/>
      <c r="I672" s="350"/>
      <c r="J672" s="347"/>
      <c r="K672" s="348"/>
      <c r="L672" s="348"/>
      <c r="M672" s="188"/>
      <c r="N672" s="35"/>
      <c r="O672" s="34"/>
      <c r="P672" s="34"/>
      <c r="Q672" s="35"/>
      <c r="R672" s="35"/>
      <c r="S672" s="227"/>
      <c r="T672" s="241"/>
      <c r="U672" s="234"/>
    </row>
    <row r="673" spans="1:21" ht="19.5" customHeight="1">
      <c r="A673" s="58"/>
      <c r="B673" s="355"/>
      <c r="C673" s="355"/>
      <c r="D673" s="191"/>
      <c r="E673" s="206">
        <f>IF(AND(Einträge!D673&gt;=29,Einträge!D673&lt;32),2,IF(AND(Einträge!D673&gt;=32,Einträge!D673&lt;=35),3,(IF(AND(Einträge!D673&lt;29,Einträge!D673&gt;0),1,IF(Einträge!D673="",0,4)))))</f>
        <v>0</v>
      </c>
      <c r="F673" s="351"/>
      <c r="G673" s="352"/>
      <c r="H673" s="351"/>
      <c r="I673" s="352"/>
      <c r="J673" s="345"/>
      <c r="K673" s="346"/>
      <c r="L673" s="346"/>
      <c r="M673" s="188"/>
      <c r="N673" s="31"/>
      <c r="O673" s="30"/>
      <c r="P673" s="30"/>
      <c r="Q673" s="31"/>
      <c r="R673" s="31"/>
      <c r="S673" s="228"/>
      <c r="T673" s="242"/>
      <c r="U673" s="235"/>
    </row>
    <row r="674" spans="1:21" ht="19.5" customHeight="1">
      <c r="A674" s="36"/>
      <c r="B674" s="353"/>
      <c r="C674" s="354"/>
      <c r="D674" s="137"/>
      <c r="E674" s="206">
        <f>IF(AND(Einträge!D674&gt;=29,Einträge!D674&lt;32),2,IF(AND(Einträge!D674&gt;=32,Einträge!D674&lt;=35),3,(IF(AND(Einträge!D674&lt;29,Einträge!D674&gt;0),1,IF(Einträge!D674="",0,4)))))</f>
        <v>0</v>
      </c>
      <c r="F674" s="349"/>
      <c r="G674" s="350"/>
      <c r="H674" s="349"/>
      <c r="I674" s="350"/>
      <c r="J674" s="347"/>
      <c r="K674" s="348"/>
      <c r="L674" s="348"/>
      <c r="M674" s="188"/>
      <c r="N674" s="35"/>
      <c r="O674" s="34"/>
      <c r="P674" s="34"/>
      <c r="Q674" s="35"/>
      <c r="R674" s="35"/>
      <c r="S674" s="227"/>
      <c r="T674" s="241"/>
      <c r="U674" s="234"/>
    </row>
    <row r="675" spans="1:21" ht="19.5" customHeight="1">
      <c r="A675" s="58"/>
      <c r="B675" s="355"/>
      <c r="C675" s="355"/>
      <c r="D675" s="191"/>
      <c r="E675" s="206">
        <f>IF(AND(Einträge!D675&gt;=29,Einträge!D675&lt;32),2,IF(AND(Einträge!D675&gt;=32,Einträge!D675&lt;=35),3,(IF(AND(Einträge!D675&lt;29,Einträge!D675&gt;0),1,IF(Einträge!D675="",0,4)))))</f>
        <v>0</v>
      </c>
      <c r="F675" s="351"/>
      <c r="G675" s="352"/>
      <c r="H675" s="351"/>
      <c r="I675" s="352"/>
      <c r="J675" s="345"/>
      <c r="K675" s="346"/>
      <c r="L675" s="346"/>
      <c r="M675" s="188"/>
      <c r="N675" s="31"/>
      <c r="O675" s="30"/>
      <c r="P675" s="30"/>
      <c r="Q675" s="31"/>
      <c r="R675" s="31"/>
      <c r="S675" s="228"/>
      <c r="T675" s="242"/>
      <c r="U675" s="235"/>
    </row>
    <row r="676" spans="1:21" ht="19.5" customHeight="1">
      <c r="A676" s="36"/>
      <c r="B676" s="353"/>
      <c r="C676" s="354"/>
      <c r="D676" s="137"/>
      <c r="E676" s="206">
        <f>IF(AND(Einträge!D676&gt;=29,Einträge!D676&lt;32),2,IF(AND(Einträge!D676&gt;=32,Einträge!D676&lt;=35),3,(IF(AND(Einträge!D676&lt;29,Einträge!D676&gt;0),1,IF(Einträge!D676="",0,4)))))</f>
        <v>0</v>
      </c>
      <c r="F676" s="349"/>
      <c r="G676" s="350"/>
      <c r="H676" s="349"/>
      <c r="I676" s="350"/>
      <c r="J676" s="347"/>
      <c r="K676" s="348"/>
      <c r="L676" s="348"/>
      <c r="M676" s="188"/>
      <c r="N676" s="35"/>
      <c r="O676" s="34"/>
      <c r="P676" s="34"/>
      <c r="Q676" s="35"/>
      <c r="R676" s="35"/>
      <c r="S676" s="227"/>
      <c r="T676" s="241"/>
      <c r="U676" s="234"/>
    </row>
    <row r="677" spans="1:21" ht="19.5" customHeight="1">
      <c r="A677" s="58"/>
      <c r="B677" s="355"/>
      <c r="C677" s="355"/>
      <c r="D677" s="191"/>
      <c r="E677" s="206">
        <f>IF(AND(Einträge!D677&gt;=29,Einträge!D677&lt;32),2,IF(AND(Einträge!D677&gt;=32,Einträge!D677&lt;=35),3,(IF(AND(Einträge!D677&lt;29,Einträge!D677&gt;0),1,IF(Einträge!D677="",0,4)))))</f>
        <v>0</v>
      </c>
      <c r="F677" s="351"/>
      <c r="G677" s="352"/>
      <c r="H677" s="351"/>
      <c r="I677" s="352"/>
      <c r="J677" s="345"/>
      <c r="K677" s="346"/>
      <c r="L677" s="346"/>
      <c r="M677" s="188"/>
      <c r="N677" s="31"/>
      <c r="O677" s="30"/>
      <c r="P677" s="30"/>
      <c r="Q677" s="31"/>
      <c r="R677" s="31"/>
      <c r="S677" s="228"/>
      <c r="T677" s="242"/>
      <c r="U677" s="235"/>
    </row>
    <row r="678" spans="1:21" ht="19.5" customHeight="1">
      <c r="A678" s="36"/>
      <c r="B678" s="353"/>
      <c r="C678" s="354"/>
      <c r="D678" s="137"/>
      <c r="E678" s="206">
        <f>IF(AND(Einträge!D678&gt;=29,Einträge!D678&lt;32),2,IF(AND(Einträge!D678&gt;=32,Einträge!D678&lt;=35),3,(IF(AND(Einträge!D678&lt;29,Einträge!D678&gt;0),1,IF(Einträge!D678="",0,4)))))</f>
        <v>0</v>
      </c>
      <c r="F678" s="349"/>
      <c r="G678" s="350"/>
      <c r="H678" s="349"/>
      <c r="I678" s="350"/>
      <c r="J678" s="347"/>
      <c r="K678" s="348"/>
      <c r="L678" s="348"/>
      <c r="M678" s="188"/>
      <c r="N678" s="35"/>
      <c r="O678" s="34"/>
      <c r="P678" s="34"/>
      <c r="Q678" s="35"/>
      <c r="R678" s="35"/>
      <c r="S678" s="227"/>
      <c r="T678" s="241"/>
      <c r="U678" s="234"/>
    </row>
    <row r="679" spans="1:21" ht="19.5" customHeight="1">
      <c r="A679" s="58"/>
      <c r="B679" s="355"/>
      <c r="C679" s="355"/>
      <c r="D679" s="191"/>
      <c r="E679" s="206">
        <f>IF(AND(Einträge!D679&gt;=29,Einträge!D679&lt;32),2,IF(AND(Einträge!D679&gt;=32,Einträge!D679&lt;=35),3,(IF(AND(Einträge!D679&lt;29,Einträge!D679&gt;0),1,IF(Einträge!D679="",0,4)))))</f>
        <v>0</v>
      </c>
      <c r="F679" s="351"/>
      <c r="G679" s="352"/>
      <c r="H679" s="351"/>
      <c r="I679" s="352"/>
      <c r="J679" s="345"/>
      <c r="K679" s="346"/>
      <c r="L679" s="346"/>
      <c r="M679" s="188"/>
      <c r="N679" s="31"/>
      <c r="O679" s="30"/>
      <c r="P679" s="30"/>
      <c r="Q679" s="31"/>
      <c r="R679" s="31"/>
      <c r="S679" s="228"/>
      <c r="T679" s="242"/>
      <c r="U679" s="235"/>
    </row>
    <row r="680" spans="1:21" ht="19.5" customHeight="1">
      <c r="A680" s="36"/>
      <c r="B680" s="353"/>
      <c r="C680" s="354"/>
      <c r="D680" s="137"/>
      <c r="E680" s="206">
        <f>IF(AND(Einträge!D680&gt;=29,Einträge!D680&lt;32),2,IF(AND(Einträge!D680&gt;=32,Einträge!D680&lt;=35),3,(IF(AND(Einträge!D680&lt;29,Einträge!D680&gt;0),1,IF(Einträge!D680="",0,4)))))</f>
        <v>0</v>
      </c>
      <c r="F680" s="349"/>
      <c r="G680" s="350"/>
      <c r="H680" s="349"/>
      <c r="I680" s="350"/>
      <c r="J680" s="347"/>
      <c r="K680" s="348"/>
      <c r="L680" s="348"/>
      <c r="M680" s="188"/>
      <c r="N680" s="35"/>
      <c r="O680" s="34"/>
      <c r="P680" s="34"/>
      <c r="Q680" s="35"/>
      <c r="R680" s="35"/>
      <c r="S680" s="227"/>
      <c r="T680" s="241"/>
      <c r="U680" s="234"/>
    </row>
    <row r="681" spans="1:21" ht="19.5" customHeight="1">
      <c r="A681" s="58"/>
      <c r="B681" s="355"/>
      <c r="C681" s="355"/>
      <c r="D681" s="191"/>
      <c r="E681" s="206">
        <f>IF(AND(Einträge!D681&gt;=29,Einträge!D681&lt;32),2,IF(AND(Einträge!D681&gt;=32,Einträge!D681&lt;=35),3,(IF(AND(Einträge!D681&lt;29,Einträge!D681&gt;0),1,IF(Einträge!D681="",0,4)))))</f>
        <v>0</v>
      </c>
      <c r="F681" s="351"/>
      <c r="G681" s="352"/>
      <c r="H681" s="351"/>
      <c r="I681" s="352"/>
      <c r="J681" s="345"/>
      <c r="K681" s="346"/>
      <c r="L681" s="346"/>
      <c r="M681" s="188"/>
      <c r="N681" s="31"/>
      <c r="O681" s="30"/>
      <c r="P681" s="30"/>
      <c r="Q681" s="31"/>
      <c r="R681" s="31"/>
      <c r="S681" s="228"/>
      <c r="T681" s="242"/>
      <c r="U681" s="235"/>
    </row>
    <row r="682" spans="1:21" ht="19.5" customHeight="1">
      <c r="A682" s="36"/>
      <c r="B682" s="353"/>
      <c r="C682" s="354"/>
      <c r="D682" s="137"/>
      <c r="E682" s="206">
        <f>IF(AND(Einträge!D682&gt;=29,Einträge!D682&lt;32),2,IF(AND(Einträge!D682&gt;=32,Einträge!D682&lt;=35),3,(IF(AND(Einträge!D682&lt;29,Einträge!D682&gt;0),1,IF(Einträge!D682="",0,4)))))</f>
        <v>0</v>
      </c>
      <c r="F682" s="349"/>
      <c r="G682" s="350"/>
      <c r="H682" s="349"/>
      <c r="I682" s="350"/>
      <c r="J682" s="347"/>
      <c r="K682" s="348"/>
      <c r="L682" s="348"/>
      <c r="M682" s="188"/>
      <c r="N682" s="35"/>
      <c r="O682" s="34"/>
      <c r="P682" s="34"/>
      <c r="Q682" s="35"/>
      <c r="R682" s="35"/>
      <c r="S682" s="227"/>
      <c r="T682" s="241"/>
      <c r="U682" s="234"/>
    </row>
    <row r="683" spans="1:21" ht="19.5" customHeight="1">
      <c r="A683" s="58"/>
      <c r="B683" s="355"/>
      <c r="C683" s="355"/>
      <c r="D683" s="191"/>
      <c r="E683" s="206">
        <f>IF(AND(Einträge!D683&gt;=29,Einträge!D683&lt;32),2,IF(AND(Einträge!D683&gt;=32,Einträge!D683&lt;=35),3,(IF(AND(Einträge!D683&lt;29,Einträge!D683&gt;0),1,IF(Einträge!D683="",0,4)))))</f>
        <v>0</v>
      </c>
      <c r="F683" s="351"/>
      <c r="G683" s="352"/>
      <c r="H683" s="351"/>
      <c r="I683" s="352"/>
      <c r="J683" s="345"/>
      <c r="K683" s="346"/>
      <c r="L683" s="346"/>
      <c r="M683" s="188"/>
      <c r="N683" s="31"/>
      <c r="O683" s="30"/>
      <c r="P683" s="30"/>
      <c r="Q683" s="31"/>
      <c r="R683" s="31"/>
      <c r="S683" s="228"/>
      <c r="T683" s="242"/>
      <c r="U683" s="235"/>
    </row>
    <row r="684" spans="1:21" ht="19.5" customHeight="1">
      <c r="A684" s="36"/>
      <c r="B684" s="353"/>
      <c r="C684" s="354"/>
      <c r="D684" s="137"/>
      <c r="E684" s="206">
        <f>IF(AND(Einträge!D684&gt;=29,Einträge!D684&lt;32),2,IF(AND(Einträge!D684&gt;=32,Einträge!D684&lt;=35),3,(IF(AND(Einträge!D684&lt;29,Einträge!D684&gt;0),1,IF(Einträge!D684="",0,4)))))</f>
        <v>0</v>
      </c>
      <c r="F684" s="349"/>
      <c r="G684" s="350"/>
      <c r="H684" s="349"/>
      <c r="I684" s="350"/>
      <c r="J684" s="347"/>
      <c r="K684" s="348"/>
      <c r="L684" s="348"/>
      <c r="M684" s="188"/>
      <c r="N684" s="53"/>
      <c r="O684" s="54"/>
      <c r="P684" s="54"/>
      <c r="Q684" s="53"/>
      <c r="R684" s="53"/>
      <c r="S684" s="230"/>
      <c r="T684" s="244"/>
      <c r="U684" s="237"/>
    </row>
    <row r="685" spans="1:21" ht="19.5" customHeight="1">
      <c r="A685" s="58"/>
      <c r="B685" s="355"/>
      <c r="C685" s="355"/>
      <c r="D685" s="191"/>
      <c r="E685" s="206">
        <f>IF(AND(Einträge!D685&gt;=29,Einträge!D685&lt;32),2,IF(AND(Einträge!D685&gt;=32,Einträge!D685&lt;=35),3,(IF(AND(Einträge!D685&lt;29,Einträge!D685&gt;0),1,IF(Einträge!D685="",0,4)))))</f>
        <v>0</v>
      </c>
      <c r="F685" s="351"/>
      <c r="G685" s="352"/>
      <c r="H685" s="351"/>
      <c r="I685" s="352"/>
      <c r="J685" s="345"/>
      <c r="K685" s="346"/>
      <c r="L685" s="346"/>
      <c r="M685" s="188"/>
      <c r="N685" s="31"/>
      <c r="O685" s="30"/>
      <c r="P685" s="30"/>
      <c r="Q685" s="31"/>
      <c r="R685" s="31"/>
      <c r="S685" s="228"/>
      <c r="T685" s="242"/>
      <c r="U685" s="235"/>
    </row>
    <row r="686" spans="1:21" ht="19.5" customHeight="1">
      <c r="A686" s="36"/>
      <c r="B686" s="353"/>
      <c r="C686" s="354"/>
      <c r="D686" s="137"/>
      <c r="E686" s="206">
        <f>IF(AND(Einträge!D686&gt;=29,Einträge!D686&lt;32),2,IF(AND(Einträge!D686&gt;=32,Einträge!D686&lt;=35),3,(IF(AND(Einträge!D686&lt;29,Einträge!D686&gt;0),1,IF(Einträge!D686="",0,4)))))</f>
        <v>0</v>
      </c>
      <c r="F686" s="349"/>
      <c r="G686" s="350"/>
      <c r="H686" s="349"/>
      <c r="I686" s="350"/>
      <c r="J686" s="347"/>
      <c r="K686" s="348"/>
      <c r="L686" s="348"/>
      <c r="M686" s="188"/>
      <c r="N686" s="33"/>
      <c r="O686" s="32"/>
      <c r="P686" s="32"/>
      <c r="Q686" s="33"/>
      <c r="R686" s="33"/>
      <c r="S686" s="229"/>
      <c r="T686" s="243"/>
      <c r="U686" s="236"/>
    </row>
    <row r="687" spans="1:21" ht="19.5" customHeight="1">
      <c r="A687" s="58"/>
      <c r="B687" s="355"/>
      <c r="C687" s="355"/>
      <c r="D687" s="191"/>
      <c r="E687" s="206">
        <f>IF(AND(Einträge!D687&gt;=29,Einträge!D687&lt;32),2,IF(AND(Einträge!D687&gt;=32,Einträge!D687&lt;=35),3,(IF(AND(Einträge!D687&lt;29,Einträge!D687&gt;0),1,IF(Einträge!D687="",0,4)))))</f>
        <v>0</v>
      </c>
      <c r="F687" s="351"/>
      <c r="G687" s="352"/>
      <c r="H687" s="351"/>
      <c r="I687" s="352"/>
      <c r="J687" s="345"/>
      <c r="K687" s="346"/>
      <c r="L687" s="346"/>
      <c r="M687" s="188"/>
      <c r="N687" s="31"/>
      <c r="O687" s="30"/>
      <c r="P687" s="30"/>
      <c r="Q687" s="31"/>
      <c r="R687" s="31"/>
      <c r="S687" s="228"/>
      <c r="T687" s="242"/>
      <c r="U687" s="235"/>
    </row>
    <row r="688" spans="1:21" ht="19.5" customHeight="1">
      <c r="A688" s="36"/>
      <c r="B688" s="353"/>
      <c r="C688" s="354"/>
      <c r="D688" s="137"/>
      <c r="E688" s="206">
        <f>IF(AND(Einträge!D688&gt;=29,Einträge!D688&lt;32),2,IF(AND(Einträge!D688&gt;=32,Einträge!D688&lt;=35),3,(IF(AND(Einträge!D688&lt;29,Einträge!D688&gt;0),1,IF(Einträge!D688="",0,4)))))</f>
        <v>0</v>
      </c>
      <c r="F688" s="349"/>
      <c r="G688" s="350"/>
      <c r="H688" s="349"/>
      <c r="I688" s="350"/>
      <c r="J688" s="347"/>
      <c r="K688" s="348"/>
      <c r="L688" s="348"/>
      <c r="M688" s="188"/>
      <c r="N688" s="35"/>
      <c r="O688" s="34"/>
      <c r="P688" s="34"/>
      <c r="Q688" s="35"/>
      <c r="R688" s="35"/>
      <c r="S688" s="227"/>
      <c r="T688" s="241"/>
      <c r="U688" s="234"/>
    </row>
    <row r="689" spans="1:21" ht="19.5" customHeight="1">
      <c r="A689" s="58"/>
      <c r="B689" s="355"/>
      <c r="C689" s="355"/>
      <c r="D689" s="191"/>
      <c r="E689" s="206">
        <f>IF(AND(Einträge!D689&gt;=29,Einträge!D689&lt;32),2,IF(AND(Einträge!D689&gt;=32,Einträge!D689&lt;=35),3,(IF(AND(Einträge!D689&lt;29,Einträge!D689&gt;0),1,IF(Einträge!D689="",0,4)))))</f>
        <v>0</v>
      </c>
      <c r="F689" s="351"/>
      <c r="G689" s="352"/>
      <c r="H689" s="351"/>
      <c r="I689" s="352"/>
      <c r="J689" s="345"/>
      <c r="K689" s="346"/>
      <c r="L689" s="346"/>
      <c r="M689" s="188"/>
      <c r="N689" s="31"/>
      <c r="O689" s="30"/>
      <c r="P689" s="30"/>
      <c r="Q689" s="31"/>
      <c r="R689" s="31"/>
      <c r="S689" s="228"/>
      <c r="T689" s="242"/>
      <c r="U689" s="235"/>
    </row>
    <row r="690" spans="1:21" ht="19.5" customHeight="1">
      <c r="A690" s="36"/>
      <c r="B690" s="353"/>
      <c r="C690" s="354"/>
      <c r="D690" s="137"/>
      <c r="E690" s="206">
        <f>IF(AND(Einträge!D690&gt;=29,Einträge!D690&lt;32),2,IF(AND(Einträge!D690&gt;=32,Einträge!D690&lt;=35),3,(IF(AND(Einträge!D690&lt;29,Einträge!D690&gt;0),1,IF(Einträge!D690="",0,4)))))</f>
        <v>0</v>
      </c>
      <c r="F690" s="349"/>
      <c r="G690" s="350"/>
      <c r="H690" s="349"/>
      <c r="I690" s="350"/>
      <c r="J690" s="347"/>
      <c r="K690" s="348"/>
      <c r="L690" s="348"/>
      <c r="M690" s="188"/>
      <c r="N690" s="35"/>
      <c r="O690" s="34"/>
      <c r="P690" s="34"/>
      <c r="Q690" s="35"/>
      <c r="R690" s="35"/>
      <c r="S690" s="227"/>
      <c r="T690" s="241"/>
      <c r="U690" s="234"/>
    </row>
    <row r="691" spans="1:21" ht="19.5" customHeight="1">
      <c r="A691" s="58"/>
      <c r="B691" s="355"/>
      <c r="C691" s="355"/>
      <c r="D691" s="191"/>
      <c r="E691" s="206">
        <f>IF(AND(Einträge!D691&gt;=29,Einträge!D691&lt;32),2,IF(AND(Einträge!D691&gt;=32,Einträge!D691&lt;=35),3,(IF(AND(Einträge!D691&lt;29,Einträge!D691&gt;0),1,IF(Einträge!D691="",0,4)))))</f>
        <v>0</v>
      </c>
      <c r="F691" s="351"/>
      <c r="G691" s="352"/>
      <c r="H691" s="351"/>
      <c r="I691" s="352"/>
      <c r="J691" s="345"/>
      <c r="K691" s="346"/>
      <c r="L691" s="346"/>
      <c r="M691" s="188"/>
      <c r="N691" s="31"/>
      <c r="O691" s="30"/>
      <c r="P691" s="30"/>
      <c r="Q691" s="31"/>
      <c r="R691" s="31"/>
      <c r="S691" s="228"/>
      <c r="T691" s="242"/>
      <c r="U691" s="235"/>
    </row>
    <row r="692" spans="1:21" ht="19.5" customHeight="1">
      <c r="A692" s="36"/>
      <c r="B692" s="353"/>
      <c r="C692" s="354"/>
      <c r="D692" s="137"/>
      <c r="E692" s="206">
        <f>IF(AND(Einträge!D692&gt;=29,Einträge!D692&lt;32),2,IF(AND(Einträge!D692&gt;=32,Einträge!D692&lt;=35),3,(IF(AND(Einträge!D692&lt;29,Einträge!D692&gt;0),1,IF(Einträge!D692="",0,4)))))</f>
        <v>0</v>
      </c>
      <c r="F692" s="349"/>
      <c r="G692" s="350"/>
      <c r="H692" s="349"/>
      <c r="I692" s="350"/>
      <c r="J692" s="347"/>
      <c r="K692" s="348"/>
      <c r="L692" s="348"/>
      <c r="M692" s="188"/>
      <c r="N692" s="35"/>
      <c r="O692" s="34"/>
      <c r="P692" s="34"/>
      <c r="Q692" s="35"/>
      <c r="R692" s="35"/>
      <c r="S692" s="227"/>
      <c r="T692" s="241"/>
      <c r="U692" s="234"/>
    </row>
    <row r="693" spans="1:21" ht="19.5" customHeight="1">
      <c r="A693" s="58"/>
      <c r="B693" s="355"/>
      <c r="C693" s="355"/>
      <c r="D693" s="191"/>
      <c r="E693" s="206">
        <f>IF(AND(Einträge!D693&gt;=29,Einträge!D693&lt;32),2,IF(AND(Einträge!D693&gt;=32,Einträge!D693&lt;=35),3,(IF(AND(Einträge!D693&lt;29,Einträge!D693&gt;0),1,IF(Einträge!D693="",0,4)))))</f>
        <v>0</v>
      </c>
      <c r="F693" s="351"/>
      <c r="G693" s="352"/>
      <c r="H693" s="351"/>
      <c r="I693" s="352"/>
      <c r="J693" s="345"/>
      <c r="K693" s="346"/>
      <c r="L693" s="346"/>
      <c r="M693" s="188"/>
      <c r="N693" s="31"/>
      <c r="O693" s="30"/>
      <c r="P693" s="30"/>
      <c r="Q693" s="31"/>
      <c r="R693" s="31"/>
      <c r="S693" s="228"/>
      <c r="T693" s="242"/>
      <c r="U693" s="235"/>
    </row>
    <row r="694" spans="1:21" ht="19.5" customHeight="1">
      <c r="A694" s="36"/>
      <c r="B694" s="353"/>
      <c r="C694" s="354"/>
      <c r="D694" s="137"/>
      <c r="E694" s="206">
        <f>IF(AND(Einträge!D694&gt;=29,Einträge!D694&lt;32),2,IF(AND(Einträge!D694&gt;=32,Einträge!D694&lt;=35),3,(IF(AND(Einträge!D694&lt;29,Einträge!D694&gt;0),1,IF(Einträge!D694="",0,4)))))</f>
        <v>0</v>
      </c>
      <c r="F694" s="349"/>
      <c r="G694" s="350"/>
      <c r="H694" s="349"/>
      <c r="I694" s="350"/>
      <c r="J694" s="347"/>
      <c r="K694" s="348"/>
      <c r="L694" s="348"/>
      <c r="M694" s="188"/>
      <c r="N694" s="35"/>
      <c r="O694" s="34"/>
      <c r="P694" s="34"/>
      <c r="Q694" s="35"/>
      <c r="R694" s="35"/>
      <c r="S694" s="227"/>
      <c r="T694" s="241"/>
      <c r="U694" s="234"/>
    </row>
    <row r="695" spans="1:21" ht="19.5" customHeight="1">
      <c r="A695" s="58"/>
      <c r="B695" s="355"/>
      <c r="C695" s="355"/>
      <c r="D695" s="191"/>
      <c r="E695" s="206">
        <f>IF(AND(Einträge!D695&gt;=29,Einträge!D695&lt;32),2,IF(AND(Einträge!D695&gt;=32,Einträge!D695&lt;=35),3,(IF(AND(Einträge!D695&lt;29,Einträge!D695&gt;0),1,IF(Einträge!D695="",0,4)))))</f>
        <v>0</v>
      </c>
      <c r="F695" s="351"/>
      <c r="G695" s="352"/>
      <c r="H695" s="351"/>
      <c r="I695" s="352"/>
      <c r="J695" s="345"/>
      <c r="K695" s="346"/>
      <c r="L695" s="346"/>
      <c r="M695" s="188"/>
      <c r="N695" s="31"/>
      <c r="O695" s="30"/>
      <c r="P695" s="30"/>
      <c r="Q695" s="31"/>
      <c r="R695" s="31"/>
      <c r="S695" s="228"/>
      <c r="T695" s="242"/>
      <c r="U695" s="235"/>
    </row>
    <row r="696" spans="1:21" ht="19.5" customHeight="1">
      <c r="A696" s="36"/>
      <c r="B696" s="353"/>
      <c r="C696" s="354"/>
      <c r="D696" s="137"/>
      <c r="E696" s="206">
        <f>IF(AND(Einträge!D696&gt;=29,Einträge!D696&lt;32),2,IF(AND(Einträge!D696&gt;=32,Einträge!D696&lt;=35),3,(IF(AND(Einträge!D696&lt;29,Einträge!D696&gt;0),1,IF(Einträge!D696="",0,4)))))</f>
        <v>0</v>
      </c>
      <c r="F696" s="349"/>
      <c r="G696" s="350"/>
      <c r="H696" s="349"/>
      <c r="I696" s="350"/>
      <c r="J696" s="347"/>
      <c r="K696" s="348"/>
      <c r="L696" s="348"/>
      <c r="M696" s="188"/>
      <c r="N696" s="35"/>
      <c r="O696" s="34"/>
      <c r="P696" s="34"/>
      <c r="Q696" s="35"/>
      <c r="R696" s="35"/>
      <c r="S696" s="227"/>
      <c r="T696" s="241"/>
      <c r="U696" s="234"/>
    </row>
    <row r="697" spans="1:21" ht="19.5" customHeight="1">
      <c r="A697" s="58"/>
      <c r="B697" s="355"/>
      <c r="C697" s="355"/>
      <c r="D697" s="191"/>
      <c r="E697" s="206">
        <f>IF(AND(Einträge!D697&gt;=29,Einträge!D697&lt;32),2,IF(AND(Einträge!D697&gt;=32,Einträge!D697&lt;=35),3,(IF(AND(Einträge!D697&lt;29,Einträge!D697&gt;0),1,IF(Einträge!D697="",0,4)))))</f>
        <v>0</v>
      </c>
      <c r="F697" s="351"/>
      <c r="G697" s="352"/>
      <c r="H697" s="351"/>
      <c r="I697" s="352"/>
      <c r="J697" s="345"/>
      <c r="K697" s="346"/>
      <c r="L697" s="346"/>
      <c r="M697" s="188"/>
      <c r="N697" s="31"/>
      <c r="O697" s="30"/>
      <c r="P697" s="30"/>
      <c r="Q697" s="31"/>
      <c r="R697" s="31"/>
      <c r="S697" s="228"/>
      <c r="T697" s="242"/>
      <c r="U697" s="235"/>
    </row>
    <row r="698" spans="1:21" ht="19.5" customHeight="1">
      <c r="A698" s="36"/>
      <c r="B698" s="353"/>
      <c r="C698" s="354"/>
      <c r="D698" s="137"/>
      <c r="E698" s="206">
        <f>IF(AND(Einträge!D698&gt;=29,Einträge!D698&lt;32),2,IF(AND(Einträge!D698&gt;=32,Einträge!D698&lt;=35),3,(IF(AND(Einträge!D698&lt;29,Einträge!D698&gt;0),1,IF(Einträge!D698="",0,4)))))</f>
        <v>0</v>
      </c>
      <c r="F698" s="349"/>
      <c r="G698" s="350"/>
      <c r="H698" s="349"/>
      <c r="I698" s="350"/>
      <c r="J698" s="347"/>
      <c r="K698" s="348"/>
      <c r="L698" s="348"/>
      <c r="M698" s="188"/>
      <c r="N698" s="35"/>
      <c r="O698" s="34"/>
      <c r="P698" s="34"/>
      <c r="Q698" s="35"/>
      <c r="R698" s="35"/>
      <c r="S698" s="227"/>
      <c r="T698" s="241"/>
      <c r="U698" s="234"/>
    </row>
    <row r="699" spans="1:21" ht="19.5" customHeight="1">
      <c r="A699" s="58"/>
      <c r="B699" s="355"/>
      <c r="C699" s="355"/>
      <c r="D699" s="191"/>
      <c r="E699" s="206">
        <f>IF(AND(Einträge!D699&gt;=29,Einträge!D699&lt;32),2,IF(AND(Einträge!D699&gt;=32,Einträge!D699&lt;=35),3,(IF(AND(Einträge!D699&lt;29,Einträge!D699&gt;0),1,IF(Einträge!D699="",0,4)))))</f>
        <v>0</v>
      </c>
      <c r="F699" s="351"/>
      <c r="G699" s="352"/>
      <c r="H699" s="351"/>
      <c r="I699" s="352"/>
      <c r="J699" s="345"/>
      <c r="K699" s="346"/>
      <c r="L699" s="346"/>
      <c r="M699" s="188"/>
      <c r="N699" s="31"/>
      <c r="O699" s="30"/>
      <c r="P699" s="30"/>
      <c r="Q699" s="31"/>
      <c r="R699" s="31"/>
      <c r="S699" s="228"/>
      <c r="T699" s="242"/>
      <c r="U699" s="235"/>
    </row>
    <row r="700" spans="1:21" ht="19.5" customHeight="1">
      <c r="A700" s="36"/>
      <c r="B700" s="353"/>
      <c r="C700" s="354"/>
      <c r="D700" s="137"/>
      <c r="E700" s="206">
        <f>IF(AND(Einträge!D700&gt;=29,Einträge!D700&lt;32),2,IF(AND(Einträge!D700&gt;=32,Einträge!D700&lt;=35),3,(IF(AND(Einträge!D700&lt;29,Einträge!D700&gt;0),1,IF(Einträge!D700="",0,4)))))</f>
        <v>0</v>
      </c>
      <c r="F700" s="349"/>
      <c r="G700" s="350"/>
      <c r="H700" s="349"/>
      <c r="I700" s="350"/>
      <c r="J700" s="347"/>
      <c r="K700" s="348"/>
      <c r="L700" s="348"/>
      <c r="M700" s="188"/>
      <c r="N700" s="35"/>
      <c r="O700" s="34"/>
      <c r="P700" s="34"/>
      <c r="Q700" s="35"/>
      <c r="R700" s="35"/>
      <c r="S700" s="227"/>
      <c r="T700" s="241"/>
      <c r="U700" s="234"/>
    </row>
    <row r="701" spans="1:21" ht="19.5" customHeight="1">
      <c r="A701" s="58"/>
      <c r="B701" s="355"/>
      <c r="C701" s="355"/>
      <c r="D701" s="191"/>
      <c r="E701" s="206">
        <f>IF(AND(Einträge!D701&gt;=29,Einträge!D701&lt;32),2,IF(AND(Einträge!D701&gt;=32,Einträge!D701&lt;=35),3,(IF(AND(Einträge!D701&lt;29,Einträge!D701&gt;0),1,IF(Einträge!D701="",0,4)))))</f>
        <v>0</v>
      </c>
      <c r="F701" s="351"/>
      <c r="G701" s="352"/>
      <c r="H701" s="351"/>
      <c r="I701" s="352"/>
      <c r="J701" s="345"/>
      <c r="K701" s="346"/>
      <c r="L701" s="346"/>
      <c r="M701" s="188"/>
      <c r="N701" s="31"/>
      <c r="O701" s="30"/>
      <c r="P701" s="30"/>
      <c r="Q701" s="31"/>
      <c r="R701" s="31"/>
      <c r="S701" s="228"/>
      <c r="T701" s="242"/>
      <c r="U701" s="235"/>
    </row>
    <row r="702" spans="1:21" ht="19.5" customHeight="1">
      <c r="A702" s="36"/>
      <c r="B702" s="353"/>
      <c r="C702" s="354"/>
      <c r="D702" s="137"/>
      <c r="E702" s="206">
        <f>IF(AND(Einträge!D702&gt;=29,Einträge!D702&lt;32),2,IF(AND(Einträge!D702&gt;=32,Einträge!D702&lt;=35),3,(IF(AND(Einträge!D702&lt;29,Einträge!D702&gt;0),1,IF(Einträge!D702="",0,4)))))</f>
        <v>0</v>
      </c>
      <c r="F702" s="349"/>
      <c r="G702" s="350"/>
      <c r="H702" s="349"/>
      <c r="I702" s="350"/>
      <c r="J702" s="347"/>
      <c r="K702" s="348"/>
      <c r="L702" s="348"/>
      <c r="M702" s="188"/>
      <c r="N702" s="35"/>
      <c r="O702" s="34"/>
      <c r="P702" s="34"/>
      <c r="Q702" s="35"/>
      <c r="R702" s="35"/>
      <c r="S702" s="227"/>
      <c r="T702" s="241"/>
      <c r="U702" s="234"/>
    </row>
    <row r="703" spans="1:21" ht="19.5" customHeight="1">
      <c r="A703" s="58"/>
      <c r="B703" s="355"/>
      <c r="C703" s="355"/>
      <c r="D703" s="191"/>
      <c r="E703" s="206">
        <f>IF(AND(Einträge!D703&gt;=29,Einträge!D703&lt;32),2,IF(AND(Einträge!D703&gt;=32,Einträge!D703&lt;=35),3,(IF(AND(Einträge!D703&lt;29,Einträge!D703&gt;0),1,IF(Einträge!D703="",0,4)))))</f>
        <v>0</v>
      </c>
      <c r="F703" s="351"/>
      <c r="G703" s="352"/>
      <c r="H703" s="351"/>
      <c r="I703" s="352"/>
      <c r="J703" s="345"/>
      <c r="K703" s="346"/>
      <c r="L703" s="346"/>
      <c r="M703" s="188"/>
      <c r="N703" s="31"/>
      <c r="O703" s="30"/>
      <c r="P703" s="30"/>
      <c r="Q703" s="31"/>
      <c r="R703" s="31"/>
      <c r="S703" s="228"/>
      <c r="T703" s="242"/>
      <c r="U703" s="235"/>
    </row>
    <row r="704" spans="1:21" ht="19.5" customHeight="1">
      <c r="A704" s="36"/>
      <c r="B704" s="353"/>
      <c r="C704" s="354"/>
      <c r="D704" s="137"/>
      <c r="E704" s="206">
        <f>IF(AND(Einträge!D704&gt;=29,Einträge!D704&lt;32),2,IF(AND(Einträge!D704&gt;=32,Einträge!D704&lt;=35),3,(IF(AND(Einträge!D704&lt;29,Einträge!D704&gt;0),1,IF(Einträge!D704="",0,4)))))</f>
        <v>0</v>
      </c>
      <c r="F704" s="349"/>
      <c r="G704" s="350"/>
      <c r="H704" s="349"/>
      <c r="I704" s="350"/>
      <c r="J704" s="347"/>
      <c r="K704" s="348"/>
      <c r="L704" s="348"/>
      <c r="M704" s="188"/>
      <c r="N704" s="53"/>
      <c r="O704" s="54"/>
      <c r="P704" s="54"/>
      <c r="Q704" s="53"/>
      <c r="R704" s="53"/>
      <c r="S704" s="230"/>
      <c r="T704" s="244"/>
      <c r="U704" s="237"/>
    </row>
    <row r="705" spans="1:21" ht="19.5" customHeight="1">
      <c r="A705" s="58"/>
      <c r="B705" s="355"/>
      <c r="C705" s="355"/>
      <c r="D705" s="191"/>
      <c r="E705" s="206">
        <f>IF(AND(Einträge!D705&gt;=29,Einträge!D705&lt;32),2,IF(AND(Einträge!D705&gt;=32,Einträge!D705&lt;=35),3,(IF(AND(Einträge!D705&lt;29,Einträge!D705&gt;0),1,IF(Einträge!D705="",0,4)))))</f>
        <v>0</v>
      </c>
      <c r="F705" s="351"/>
      <c r="G705" s="352"/>
      <c r="H705" s="351"/>
      <c r="I705" s="352"/>
      <c r="J705" s="345"/>
      <c r="K705" s="346"/>
      <c r="L705" s="346"/>
      <c r="M705" s="188"/>
      <c r="N705" s="31"/>
      <c r="O705" s="30"/>
      <c r="P705" s="30"/>
      <c r="Q705" s="31"/>
      <c r="R705" s="31"/>
      <c r="S705" s="228"/>
      <c r="T705" s="242"/>
      <c r="U705" s="235"/>
    </row>
    <row r="706" spans="1:21" ht="19.5" customHeight="1">
      <c r="A706" s="36"/>
      <c r="B706" s="353"/>
      <c r="C706" s="354"/>
      <c r="D706" s="137"/>
      <c r="E706" s="206">
        <f>IF(AND(Einträge!D706&gt;=29,Einträge!D706&lt;32),2,IF(AND(Einträge!D706&gt;=32,Einträge!D706&lt;=35),3,(IF(AND(Einträge!D706&lt;29,Einträge!D706&gt;0),1,IF(Einträge!D706="",0,4)))))</f>
        <v>0</v>
      </c>
      <c r="F706" s="349"/>
      <c r="G706" s="350"/>
      <c r="H706" s="349"/>
      <c r="I706" s="350"/>
      <c r="J706" s="347"/>
      <c r="K706" s="348"/>
      <c r="L706" s="348"/>
      <c r="M706" s="188"/>
      <c r="N706" s="33"/>
      <c r="O706" s="32"/>
      <c r="P706" s="32"/>
      <c r="Q706" s="33"/>
      <c r="R706" s="33"/>
      <c r="S706" s="229"/>
      <c r="T706" s="243"/>
      <c r="U706" s="236"/>
    </row>
    <row r="707" spans="1:21" ht="19.5" customHeight="1">
      <c r="A707" s="58"/>
      <c r="B707" s="355"/>
      <c r="C707" s="355"/>
      <c r="D707" s="191"/>
      <c r="E707" s="206">
        <f>IF(AND(Einträge!D707&gt;=29,Einträge!D707&lt;32),2,IF(AND(Einträge!D707&gt;=32,Einträge!D707&lt;=35),3,(IF(AND(Einträge!D707&lt;29,Einträge!D707&gt;0),1,IF(Einträge!D707="",0,4)))))</f>
        <v>0</v>
      </c>
      <c r="F707" s="351"/>
      <c r="G707" s="352"/>
      <c r="H707" s="351"/>
      <c r="I707" s="352"/>
      <c r="J707" s="345"/>
      <c r="K707" s="346"/>
      <c r="L707" s="346"/>
      <c r="M707" s="188"/>
      <c r="N707" s="31"/>
      <c r="O707" s="30"/>
      <c r="P707" s="30"/>
      <c r="Q707" s="31"/>
      <c r="R707" s="31"/>
      <c r="S707" s="228"/>
      <c r="T707" s="242"/>
      <c r="U707" s="235"/>
    </row>
    <row r="708" spans="1:21" ht="19.5" customHeight="1">
      <c r="A708" s="36"/>
      <c r="B708" s="353"/>
      <c r="C708" s="354"/>
      <c r="D708" s="137"/>
      <c r="E708" s="206">
        <f>IF(AND(Einträge!D708&gt;=29,Einträge!D708&lt;32),2,IF(AND(Einträge!D708&gt;=32,Einträge!D708&lt;=35),3,(IF(AND(Einträge!D708&lt;29,Einträge!D708&gt;0),1,IF(Einträge!D708="",0,4)))))</f>
        <v>0</v>
      </c>
      <c r="F708" s="349"/>
      <c r="G708" s="350"/>
      <c r="H708" s="349"/>
      <c r="I708" s="350"/>
      <c r="J708" s="347"/>
      <c r="K708" s="348"/>
      <c r="L708" s="348"/>
      <c r="M708" s="188"/>
      <c r="N708" s="35"/>
      <c r="O708" s="34"/>
      <c r="P708" s="34"/>
      <c r="Q708" s="35"/>
      <c r="R708" s="35"/>
      <c r="S708" s="227"/>
      <c r="T708" s="241"/>
      <c r="U708" s="234"/>
    </row>
    <row r="709" spans="1:21" ht="19.5" customHeight="1">
      <c r="A709" s="58"/>
      <c r="B709" s="355"/>
      <c r="C709" s="355"/>
      <c r="D709" s="191"/>
      <c r="E709" s="206">
        <f>IF(AND(Einträge!D709&gt;=29,Einträge!D709&lt;32),2,IF(AND(Einträge!D709&gt;=32,Einträge!D709&lt;=35),3,(IF(AND(Einträge!D709&lt;29,Einträge!D709&gt;0),1,IF(Einträge!D709="",0,4)))))</f>
        <v>0</v>
      </c>
      <c r="F709" s="351"/>
      <c r="G709" s="352"/>
      <c r="H709" s="351"/>
      <c r="I709" s="352"/>
      <c r="J709" s="345"/>
      <c r="K709" s="346"/>
      <c r="L709" s="346"/>
      <c r="M709" s="188"/>
      <c r="N709" s="31"/>
      <c r="O709" s="30"/>
      <c r="P709" s="30"/>
      <c r="Q709" s="31"/>
      <c r="R709" s="31"/>
      <c r="S709" s="228"/>
      <c r="T709" s="242"/>
      <c r="U709" s="235"/>
    </row>
    <row r="710" spans="1:21" ht="19.5" customHeight="1">
      <c r="A710" s="36"/>
      <c r="B710" s="353"/>
      <c r="C710" s="354"/>
      <c r="D710" s="137"/>
      <c r="E710" s="206">
        <f>IF(AND(Einträge!D710&gt;=29,Einträge!D710&lt;32),2,IF(AND(Einträge!D710&gt;=32,Einträge!D710&lt;=35),3,(IF(AND(Einträge!D710&lt;29,Einträge!D710&gt;0),1,IF(Einträge!D710="",0,4)))))</f>
        <v>0</v>
      </c>
      <c r="F710" s="349"/>
      <c r="G710" s="350"/>
      <c r="H710" s="349"/>
      <c r="I710" s="350"/>
      <c r="J710" s="347"/>
      <c r="K710" s="348"/>
      <c r="L710" s="348"/>
      <c r="M710" s="188"/>
      <c r="N710" s="35"/>
      <c r="O710" s="34"/>
      <c r="P710" s="34"/>
      <c r="Q710" s="35"/>
      <c r="R710" s="35"/>
      <c r="S710" s="227"/>
      <c r="T710" s="241"/>
      <c r="U710" s="234"/>
    </row>
    <row r="711" spans="1:21" ht="19.5" customHeight="1">
      <c r="A711" s="58"/>
      <c r="B711" s="355"/>
      <c r="C711" s="355"/>
      <c r="D711" s="191"/>
      <c r="E711" s="206">
        <f>IF(AND(Einträge!D711&gt;=29,Einträge!D711&lt;32),2,IF(AND(Einträge!D711&gt;=32,Einträge!D711&lt;=35),3,(IF(AND(Einträge!D711&lt;29,Einträge!D711&gt;0),1,IF(Einträge!D711="",0,4)))))</f>
        <v>0</v>
      </c>
      <c r="F711" s="351"/>
      <c r="G711" s="352"/>
      <c r="H711" s="351"/>
      <c r="I711" s="352"/>
      <c r="J711" s="345"/>
      <c r="K711" s="346"/>
      <c r="L711" s="346"/>
      <c r="M711" s="188"/>
      <c r="N711" s="31"/>
      <c r="O711" s="30"/>
      <c r="P711" s="30"/>
      <c r="Q711" s="31"/>
      <c r="R711" s="31"/>
      <c r="S711" s="228"/>
      <c r="T711" s="242"/>
      <c r="U711" s="235"/>
    </row>
    <row r="712" spans="1:21" ht="19.5" customHeight="1">
      <c r="A712" s="36"/>
      <c r="B712" s="353"/>
      <c r="C712" s="354"/>
      <c r="D712" s="137"/>
      <c r="E712" s="206">
        <f>IF(AND(Einträge!D712&gt;=29,Einträge!D712&lt;32),2,IF(AND(Einträge!D712&gt;=32,Einträge!D712&lt;=35),3,(IF(AND(Einträge!D712&lt;29,Einträge!D712&gt;0),1,IF(Einträge!D712="",0,4)))))</f>
        <v>0</v>
      </c>
      <c r="F712" s="349"/>
      <c r="G712" s="350"/>
      <c r="H712" s="349"/>
      <c r="I712" s="350"/>
      <c r="J712" s="347"/>
      <c r="K712" s="348"/>
      <c r="L712" s="348"/>
      <c r="M712" s="188"/>
      <c r="N712" s="35"/>
      <c r="O712" s="34"/>
      <c r="P712" s="34"/>
      <c r="Q712" s="35"/>
      <c r="R712" s="35"/>
      <c r="S712" s="227"/>
      <c r="T712" s="241"/>
      <c r="U712" s="234"/>
    </row>
    <row r="713" spans="1:21" ht="19.5" customHeight="1">
      <c r="A713" s="58"/>
      <c r="B713" s="355"/>
      <c r="C713" s="355"/>
      <c r="D713" s="191"/>
      <c r="E713" s="206">
        <f>IF(AND(Einträge!D713&gt;=29,Einträge!D713&lt;32),2,IF(AND(Einträge!D713&gt;=32,Einträge!D713&lt;=35),3,(IF(AND(Einträge!D713&lt;29,Einträge!D713&gt;0),1,IF(Einträge!D713="",0,4)))))</f>
        <v>0</v>
      </c>
      <c r="F713" s="351"/>
      <c r="G713" s="352"/>
      <c r="H713" s="351"/>
      <c r="I713" s="352"/>
      <c r="J713" s="345"/>
      <c r="K713" s="346"/>
      <c r="L713" s="346"/>
      <c r="M713" s="188"/>
      <c r="N713" s="31"/>
      <c r="O713" s="30"/>
      <c r="P713" s="30"/>
      <c r="Q713" s="31"/>
      <c r="R713" s="31"/>
      <c r="S713" s="228"/>
      <c r="T713" s="242"/>
      <c r="U713" s="235"/>
    </row>
    <row r="714" spans="1:21" ht="19.5" customHeight="1">
      <c r="A714" s="36"/>
      <c r="B714" s="353"/>
      <c r="C714" s="354"/>
      <c r="D714" s="137"/>
      <c r="E714" s="206">
        <f>IF(AND(Einträge!D714&gt;=29,Einträge!D714&lt;32),2,IF(AND(Einträge!D714&gt;=32,Einträge!D714&lt;=35),3,(IF(AND(Einträge!D714&lt;29,Einträge!D714&gt;0),1,IF(Einträge!D714="",0,4)))))</f>
        <v>0</v>
      </c>
      <c r="F714" s="349"/>
      <c r="G714" s="350"/>
      <c r="H714" s="349"/>
      <c r="I714" s="350"/>
      <c r="J714" s="347"/>
      <c r="K714" s="348"/>
      <c r="L714" s="348"/>
      <c r="M714" s="188"/>
      <c r="N714" s="35"/>
      <c r="O714" s="34"/>
      <c r="P714" s="34"/>
      <c r="Q714" s="35"/>
      <c r="R714" s="35"/>
      <c r="S714" s="227"/>
      <c r="T714" s="241"/>
      <c r="U714" s="234"/>
    </row>
    <row r="715" spans="1:21" ht="19.5" customHeight="1">
      <c r="A715" s="58"/>
      <c r="B715" s="355"/>
      <c r="C715" s="355"/>
      <c r="D715" s="191"/>
      <c r="E715" s="206">
        <f>IF(AND(Einträge!D715&gt;=29,Einträge!D715&lt;32),2,IF(AND(Einträge!D715&gt;=32,Einträge!D715&lt;=35),3,(IF(AND(Einträge!D715&lt;29,Einträge!D715&gt;0),1,IF(Einträge!D715="",0,4)))))</f>
        <v>0</v>
      </c>
      <c r="F715" s="351"/>
      <c r="G715" s="352"/>
      <c r="H715" s="351"/>
      <c r="I715" s="352"/>
      <c r="J715" s="345"/>
      <c r="K715" s="346"/>
      <c r="L715" s="346"/>
      <c r="M715" s="188"/>
      <c r="N715" s="31"/>
      <c r="O715" s="30"/>
      <c r="P715" s="30"/>
      <c r="Q715" s="31"/>
      <c r="R715" s="31"/>
      <c r="S715" s="228"/>
      <c r="T715" s="242"/>
      <c r="U715" s="235"/>
    </row>
    <row r="716" spans="1:21" ht="19.5" customHeight="1">
      <c r="A716" s="36"/>
      <c r="B716" s="353"/>
      <c r="C716" s="354"/>
      <c r="D716" s="137"/>
      <c r="E716" s="206">
        <f>IF(AND(Einträge!D716&gt;=29,Einträge!D716&lt;32),2,IF(AND(Einträge!D716&gt;=32,Einträge!D716&lt;=35),3,(IF(AND(Einträge!D716&lt;29,Einträge!D716&gt;0),1,IF(Einträge!D716="",0,4)))))</f>
        <v>0</v>
      </c>
      <c r="F716" s="349"/>
      <c r="G716" s="350"/>
      <c r="H716" s="349"/>
      <c r="I716" s="350"/>
      <c r="J716" s="347"/>
      <c r="K716" s="348"/>
      <c r="L716" s="348"/>
      <c r="M716" s="188"/>
      <c r="N716" s="35"/>
      <c r="O716" s="34"/>
      <c r="P716" s="34"/>
      <c r="Q716" s="35"/>
      <c r="R716" s="35"/>
      <c r="S716" s="227"/>
      <c r="T716" s="241"/>
      <c r="U716" s="234"/>
    </row>
    <row r="717" spans="1:21" ht="19.5" customHeight="1">
      <c r="A717" s="58"/>
      <c r="B717" s="355"/>
      <c r="C717" s="355"/>
      <c r="D717" s="191"/>
      <c r="E717" s="206">
        <f>IF(AND(Einträge!D717&gt;=29,Einträge!D717&lt;32),2,IF(AND(Einträge!D717&gt;=32,Einträge!D717&lt;=35),3,(IF(AND(Einträge!D717&lt;29,Einträge!D717&gt;0),1,IF(Einträge!D717="",0,4)))))</f>
        <v>0</v>
      </c>
      <c r="F717" s="351"/>
      <c r="G717" s="352"/>
      <c r="H717" s="351"/>
      <c r="I717" s="352"/>
      <c r="J717" s="345"/>
      <c r="K717" s="346"/>
      <c r="L717" s="346"/>
      <c r="M717" s="188"/>
      <c r="N717" s="31"/>
      <c r="O717" s="30"/>
      <c r="P717" s="30"/>
      <c r="Q717" s="31"/>
      <c r="R717" s="31"/>
      <c r="S717" s="228"/>
      <c r="T717" s="242"/>
      <c r="U717" s="235"/>
    </row>
    <row r="718" spans="1:21" ht="19.5" customHeight="1">
      <c r="A718" s="36"/>
      <c r="B718" s="353"/>
      <c r="C718" s="354"/>
      <c r="D718" s="137"/>
      <c r="E718" s="206">
        <f>IF(AND(Einträge!D718&gt;=29,Einträge!D718&lt;32),2,IF(AND(Einträge!D718&gt;=32,Einträge!D718&lt;=35),3,(IF(AND(Einträge!D718&lt;29,Einträge!D718&gt;0),1,IF(Einträge!D718="",0,4)))))</f>
        <v>0</v>
      </c>
      <c r="F718" s="349"/>
      <c r="G718" s="350"/>
      <c r="H718" s="349"/>
      <c r="I718" s="350"/>
      <c r="J718" s="347"/>
      <c r="K718" s="348"/>
      <c r="L718" s="348"/>
      <c r="M718" s="188"/>
      <c r="N718" s="35"/>
      <c r="O718" s="34"/>
      <c r="P718" s="34"/>
      <c r="Q718" s="35"/>
      <c r="R718" s="35"/>
      <c r="S718" s="227"/>
      <c r="T718" s="241"/>
      <c r="U718" s="234"/>
    </row>
    <row r="719" spans="1:21" ht="19.5" customHeight="1">
      <c r="A719" s="58"/>
      <c r="B719" s="355"/>
      <c r="C719" s="355"/>
      <c r="D719" s="191"/>
      <c r="E719" s="206">
        <f>IF(AND(Einträge!D719&gt;=29,Einträge!D719&lt;32),2,IF(AND(Einträge!D719&gt;=32,Einträge!D719&lt;=35),3,(IF(AND(Einträge!D719&lt;29,Einträge!D719&gt;0),1,IF(Einträge!D719="",0,4)))))</f>
        <v>0</v>
      </c>
      <c r="F719" s="351"/>
      <c r="G719" s="352"/>
      <c r="H719" s="351"/>
      <c r="I719" s="352"/>
      <c r="J719" s="345"/>
      <c r="K719" s="346"/>
      <c r="L719" s="346"/>
      <c r="M719" s="188"/>
      <c r="N719" s="31"/>
      <c r="O719" s="30"/>
      <c r="P719" s="30"/>
      <c r="Q719" s="31"/>
      <c r="R719" s="31"/>
      <c r="S719" s="228"/>
      <c r="T719" s="242"/>
      <c r="U719" s="235"/>
    </row>
    <row r="720" spans="1:21" ht="19.5" customHeight="1">
      <c r="A720" s="36"/>
      <c r="B720" s="353"/>
      <c r="C720" s="354"/>
      <c r="D720" s="137"/>
      <c r="E720" s="206">
        <f>IF(AND(Einträge!D720&gt;=29,Einträge!D720&lt;32),2,IF(AND(Einträge!D720&gt;=32,Einträge!D720&lt;=35),3,(IF(AND(Einträge!D720&lt;29,Einträge!D720&gt;0),1,IF(Einträge!D720="",0,4)))))</f>
        <v>0</v>
      </c>
      <c r="F720" s="349"/>
      <c r="G720" s="350"/>
      <c r="H720" s="349"/>
      <c r="I720" s="350"/>
      <c r="J720" s="347"/>
      <c r="K720" s="348"/>
      <c r="L720" s="348"/>
      <c r="M720" s="188"/>
      <c r="N720" s="35"/>
      <c r="O720" s="34"/>
      <c r="P720" s="34"/>
      <c r="Q720" s="35"/>
      <c r="R720" s="35"/>
      <c r="S720" s="227"/>
      <c r="T720" s="241"/>
      <c r="U720" s="234"/>
    </row>
    <row r="721" spans="1:21" ht="19.5" customHeight="1">
      <c r="A721" s="58"/>
      <c r="B721" s="355"/>
      <c r="C721" s="355"/>
      <c r="D721" s="191"/>
      <c r="E721" s="206">
        <f>IF(AND(Einträge!D721&gt;=29,Einträge!D721&lt;32),2,IF(AND(Einträge!D721&gt;=32,Einträge!D721&lt;=35),3,(IF(AND(Einträge!D721&lt;29,Einträge!D721&gt;0),1,IF(Einträge!D721="",0,4)))))</f>
        <v>0</v>
      </c>
      <c r="F721" s="351"/>
      <c r="G721" s="352"/>
      <c r="H721" s="351"/>
      <c r="I721" s="352"/>
      <c r="J721" s="345"/>
      <c r="K721" s="346"/>
      <c r="L721" s="346"/>
      <c r="M721" s="188"/>
      <c r="N721" s="31"/>
      <c r="O721" s="30"/>
      <c r="P721" s="30"/>
      <c r="Q721" s="31"/>
      <c r="R721" s="31"/>
      <c r="S721" s="228"/>
      <c r="T721" s="242"/>
      <c r="U721" s="235"/>
    </row>
    <row r="722" spans="1:21" ht="19.5" customHeight="1">
      <c r="A722" s="36"/>
      <c r="B722" s="353"/>
      <c r="C722" s="354"/>
      <c r="D722" s="137"/>
      <c r="E722" s="206">
        <f>IF(AND(Einträge!D722&gt;=29,Einträge!D722&lt;32),2,IF(AND(Einträge!D722&gt;=32,Einträge!D722&lt;=35),3,(IF(AND(Einträge!D722&lt;29,Einträge!D722&gt;0),1,IF(Einträge!D722="",0,4)))))</f>
        <v>0</v>
      </c>
      <c r="F722" s="349"/>
      <c r="G722" s="350"/>
      <c r="H722" s="349"/>
      <c r="I722" s="350"/>
      <c r="J722" s="347"/>
      <c r="K722" s="348"/>
      <c r="L722" s="348"/>
      <c r="M722" s="188"/>
      <c r="N722" s="35"/>
      <c r="O722" s="34"/>
      <c r="P722" s="34"/>
      <c r="Q722" s="35"/>
      <c r="R722" s="35"/>
      <c r="S722" s="227"/>
      <c r="T722" s="241"/>
      <c r="U722" s="234"/>
    </row>
    <row r="723" spans="1:21" ht="19.5" customHeight="1">
      <c r="A723" s="58"/>
      <c r="B723" s="355"/>
      <c r="C723" s="355"/>
      <c r="D723" s="191"/>
      <c r="E723" s="206">
        <f>IF(AND(Einträge!D723&gt;=29,Einträge!D723&lt;32),2,IF(AND(Einträge!D723&gt;=32,Einträge!D723&lt;=35),3,(IF(AND(Einträge!D723&lt;29,Einträge!D723&gt;0),1,IF(Einträge!D723="",0,4)))))</f>
        <v>0</v>
      </c>
      <c r="F723" s="351"/>
      <c r="G723" s="352"/>
      <c r="H723" s="351"/>
      <c r="I723" s="352"/>
      <c r="J723" s="345"/>
      <c r="K723" s="346"/>
      <c r="L723" s="346"/>
      <c r="M723" s="188"/>
      <c r="N723" s="31"/>
      <c r="O723" s="30"/>
      <c r="P723" s="30"/>
      <c r="Q723" s="31"/>
      <c r="R723" s="31"/>
      <c r="S723" s="228"/>
      <c r="T723" s="242"/>
      <c r="U723" s="235"/>
    </row>
    <row r="724" spans="1:21" ht="19.5" customHeight="1">
      <c r="A724" s="36"/>
      <c r="B724" s="353"/>
      <c r="C724" s="354"/>
      <c r="D724" s="137"/>
      <c r="E724" s="206">
        <f>IF(AND(Einträge!D724&gt;=29,Einträge!D724&lt;32),2,IF(AND(Einträge!D724&gt;=32,Einträge!D724&lt;=35),3,(IF(AND(Einträge!D724&lt;29,Einträge!D724&gt;0),1,IF(Einträge!D724="",0,4)))))</f>
        <v>0</v>
      </c>
      <c r="F724" s="349"/>
      <c r="G724" s="350"/>
      <c r="H724" s="349"/>
      <c r="I724" s="350"/>
      <c r="J724" s="347"/>
      <c r="K724" s="348"/>
      <c r="L724" s="348"/>
      <c r="M724" s="188"/>
      <c r="N724" s="33"/>
      <c r="O724" s="32"/>
      <c r="P724" s="32"/>
      <c r="Q724" s="33"/>
      <c r="R724" s="33"/>
      <c r="S724" s="229"/>
      <c r="T724" s="243"/>
      <c r="U724" s="236"/>
    </row>
    <row r="725" spans="1:21" ht="19.5" customHeight="1">
      <c r="A725" s="58"/>
      <c r="B725" s="355"/>
      <c r="C725" s="355"/>
      <c r="D725" s="191"/>
      <c r="E725" s="206">
        <f>IF(AND(Einträge!D725&gt;=29,Einträge!D725&lt;32),2,IF(AND(Einträge!D725&gt;=32,Einträge!D725&lt;=35),3,(IF(AND(Einträge!D725&lt;29,Einträge!D725&gt;0),1,IF(Einträge!D725="",0,4)))))</f>
        <v>0</v>
      </c>
      <c r="F725" s="351"/>
      <c r="G725" s="352"/>
      <c r="H725" s="351"/>
      <c r="I725" s="352"/>
      <c r="J725" s="345"/>
      <c r="K725" s="346"/>
      <c r="L725" s="346"/>
      <c r="M725" s="188"/>
      <c r="N725" s="31"/>
      <c r="O725" s="30"/>
      <c r="P725" s="30"/>
      <c r="Q725" s="31"/>
      <c r="R725" s="31"/>
      <c r="S725" s="228"/>
      <c r="T725" s="242"/>
      <c r="U725" s="235"/>
    </row>
    <row r="726" spans="1:21" ht="19.5" customHeight="1">
      <c r="A726" s="36"/>
      <c r="B726" s="353"/>
      <c r="C726" s="354"/>
      <c r="D726" s="137"/>
      <c r="E726" s="206">
        <f>IF(AND(Einträge!D726&gt;=29,Einträge!D726&lt;32),2,IF(AND(Einträge!D726&gt;=32,Einträge!D726&lt;=35),3,(IF(AND(Einträge!D726&lt;29,Einträge!D726&gt;0),1,IF(Einträge!D726="",0,4)))))</f>
        <v>0</v>
      </c>
      <c r="F726" s="349"/>
      <c r="G726" s="350"/>
      <c r="H726" s="349"/>
      <c r="I726" s="350"/>
      <c r="J726" s="347"/>
      <c r="K726" s="348"/>
      <c r="L726" s="348"/>
      <c r="M726" s="188"/>
      <c r="N726" s="35"/>
      <c r="O726" s="34"/>
      <c r="P726" s="34"/>
      <c r="Q726" s="35"/>
      <c r="R726" s="35"/>
      <c r="S726" s="227"/>
      <c r="T726" s="241"/>
      <c r="U726" s="234"/>
    </row>
    <row r="727" spans="1:21" ht="19.5" customHeight="1">
      <c r="A727" s="58"/>
      <c r="B727" s="355"/>
      <c r="C727" s="355"/>
      <c r="D727" s="191"/>
      <c r="E727" s="206">
        <f>IF(AND(Einträge!D727&gt;=29,Einträge!D727&lt;32),2,IF(AND(Einträge!D727&gt;=32,Einträge!D727&lt;=35),3,(IF(AND(Einträge!D727&lt;29,Einträge!D727&gt;0),1,IF(Einträge!D727="",0,4)))))</f>
        <v>0</v>
      </c>
      <c r="F727" s="351"/>
      <c r="G727" s="352"/>
      <c r="H727" s="351"/>
      <c r="I727" s="352"/>
      <c r="J727" s="345"/>
      <c r="K727" s="346"/>
      <c r="L727" s="346"/>
      <c r="M727" s="188"/>
      <c r="N727" s="31"/>
      <c r="O727" s="30"/>
      <c r="P727" s="30"/>
      <c r="Q727" s="31"/>
      <c r="R727" s="31"/>
      <c r="S727" s="228"/>
      <c r="T727" s="242"/>
      <c r="U727" s="235"/>
    </row>
    <row r="728" spans="1:21" ht="19.5" customHeight="1">
      <c r="A728" s="36"/>
      <c r="B728" s="353"/>
      <c r="C728" s="354"/>
      <c r="D728" s="137"/>
      <c r="E728" s="206">
        <f>IF(AND(Einträge!D728&gt;=29,Einträge!D728&lt;32),2,IF(AND(Einträge!D728&gt;=32,Einträge!D728&lt;=35),3,(IF(AND(Einträge!D728&lt;29,Einträge!D728&gt;0),1,IF(Einträge!D728="",0,4)))))</f>
        <v>0</v>
      </c>
      <c r="F728" s="349"/>
      <c r="G728" s="350"/>
      <c r="H728" s="349"/>
      <c r="I728" s="350"/>
      <c r="J728" s="347"/>
      <c r="K728" s="348"/>
      <c r="L728" s="348"/>
      <c r="M728" s="188"/>
      <c r="N728" s="35"/>
      <c r="O728" s="34"/>
      <c r="P728" s="34"/>
      <c r="Q728" s="35"/>
      <c r="R728" s="35"/>
      <c r="S728" s="227"/>
      <c r="T728" s="241"/>
      <c r="U728" s="234"/>
    </row>
    <row r="729" spans="1:21" ht="19.5" customHeight="1">
      <c r="A729" s="58"/>
      <c r="B729" s="355"/>
      <c r="C729" s="355"/>
      <c r="D729" s="191"/>
      <c r="E729" s="206">
        <f>IF(AND(Einträge!D729&gt;=29,Einträge!D729&lt;32),2,IF(AND(Einträge!D729&gt;=32,Einträge!D729&lt;=35),3,(IF(AND(Einträge!D729&lt;29,Einträge!D729&gt;0),1,IF(Einträge!D729="",0,4)))))</f>
        <v>0</v>
      </c>
      <c r="F729" s="351"/>
      <c r="G729" s="352"/>
      <c r="H729" s="351"/>
      <c r="I729" s="352"/>
      <c r="J729" s="345"/>
      <c r="K729" s="346"/>
      <c r="L729" s="346"/>
      <c r="M729" s="188"/>
      <c r="N729" s="31"/>
      <c r="O729" s="30"/>
      <c r="P729" s="30"/>
      <c r="Q729" s="31"/>
      <c r="R729" s="31"/>
      <c r="S729" s="228"/>
      <c r="T729" s="242"/>
      <c r="U729" s="235"/>
    </row>
    <row r="730" spans="1:21" ht="19.5" customHeight="1">
      <c r="A730" s="36"/>
      <c r="B730" s="353"/>
      <c r="C730" s="354"/>
      <c r="D730" s="137"/>
      <c r="E730" s="206">
        <f>IF(AND(Einträge!D730&gt;=29,Einträge!D730&lt;32),2,IF(AND(Einträge!D730&gt;=32,Einträge!D730&lt;=35),3,(IF(AND(Einträge!D730&lt;29,Einträge!D730&gt;0),1,IF(Einträge!D730="",0,4)))))</f>
        <v>0</v>
      </c>
      <c r="F730" s="349"/>
      <c r="G730" s="350"/>
      <c r="H730" s="349"/>
      <c r="I730" s="350"/>
      <c r="J730" s="347"/>
      <c r="K730" s="348"/>
      <c r="L730" s="348"/>
      <c r="M730" s="188"/>
      <c r="N730" s="35"/>
      <c r="O730" s="34"/>
      <c r="P730" s="34"/>
      <c r="Q730" s="35"/>
      <c r="R730" s="35"/>
      <c r="S730" s="227"/>
      <c r="T730" s="241"/>
      <c r="U730" s="234"/>
    </row>
    <row r="731" spans="1:21" ht="19.5" customHeight="1">
      <c r="A731" s="58"/>
      <c r="B731" s="355"/>
      <c r="C731" s="355"/>
      <c r="D731" s="191"/>
      <c r="E731" s="206">
        <f>IF(AND(Einträge!D731&gt;=29,Einträge!D731&lt;32),2,IF(AND(Einträge!D731&gt;=32,Einträge!D731&lt;=35),3,(IF(AND(Einträge!D731&lt;29,Einträge!D731&gt;0),1,IF(Einträge!D731="",0,4)))))</f>
        <v>0</v>
      </c>
      <c r="F731" s="351"/>
      <c r="G731" s="352"/>
      <c r="H731" s="351"/>
      <c r="I731" s="352"/>
      <c r="J731" s="345"/>
      <c r="K731" s="346"/>
      <c r="L731" s="346"/>
      <c r="M731" s="188"/>
      <c r="N731" s="31"/>
      <c r="O731" s="30"/>
      <c r="P731" s="30"/>
      <c r="Q731" s="31"/>
      <c r="R731" s="31"/>
      <c r="S731" s="228"/>
      <c r="T731" s="242"/>
      <c r="U731" s="235"/>
    </row>
    <row r="732" spans="1:21" ht="19.5" customHeight="1">
      <c r="A732" s="36"/>
      <c r="B732" s="353"/>
      <c r="C732" s="354"/>
      <c r="D732" s="137"/>
      <c r="E732" s="206">
        <f>IF(AND(Einträge!D732&gt;=29,Einträge!D732&lt;32),2,IF(AND(Einträge!D732&gt;=32,Einträge!D732&lt;=35),3,(IF(AND(Einträge!D732&lt;29,Einträge!D732&gt;0),1,IF(Einträge!D732="",0,4)))))</f>
        <v>0</v>
      </c>
      <c r="F732" s="349"/>
      <c r="G732" s="350"/>
      <c r="H732" s="349"/>
      <c r="I732" s="350"/>
      <c r="J732" s="347"/>
      <c r="K732" s="348"/>
      <c r="L732" s="348"/>
      <c r="M732" s="188"/>
      <c r="N732" s="35"/>
      <c r="O732" s="34"/>
      <c r="P732" s="34"/>
      <c r="Q732" s="35"/>
      <c r="R732" s="35"/>
      <c r="S732" s="227"/>
      <c r="T732" s="241"/>
      <c r="U732" s="234"/>
    </row>
    <row r="733" spans="1:21" ht="19.5" customHeight="1">
      <c r="A733" s="58"/>
      <c r="B733" s="355"/>
      <c r="C733" s="355"/>
      <c r="D733" s="191"/>
      <c r="E733" s="206">
        <f>IF(AND(Einträge!D733&gt;=29,Einträge!D733&lt;32),2,IF(AND(Einträge!D733&gt;=32,Einträge!D733&lt;=35),3,(IF(AND(Einträge!D733&lt;29,Einträge!D733&gt;0),1,IF(Einträge!D733="",0,4)))))</f>
        <v>0</v>
      </c>
      <c r="F733" s="351"/>
      <c r="G733" s="352"/>
      <c r="H733" s="351"/>
      <c r="I733" s="352"/>
      <c r="J733" s="345"/>
      <c r="K733" s="346"/>
      <c r="L733" s="346"/>
      <c r="M733" s="188"/>
      <c r="N733" s="31"/>
      <c r="O733" s="30"/>
      <c r="P733" s="30"/>
      <c r="Q733" s="31"/>
      <c r="R733" s="31"/>
      <c r="S733" s="228"/>
      <c r="T733" s="242"/>
      <c r="U733" s="235"/>
    </row>
    <row r="734" spans="1:21" ht="19.5" customHeight="1">
      <c r="A734" s="36"/>
      <c r="B734" s="353"/>
      <c r="C734" s="354"/>
      <c r="D734" s="137"/>
      <c r="E734" s="206">
        <f>IF(AND(Einträge!D734&gt;=29,Einträge!D734&lt;32),2,IF(AND(Einträge!D734&gt;=32,Einträge!D734&lt;=35),3,(IF(AND(Einträge!D734&lt;29,Einträge!D734&gt;0),1,IF(Einträge!D734="",0,4)))))</f>
        <v>0</v>
      </c>
      <c r="F734" s="349"/>
      <c r="G734" s="350"/>
      <c r="H734" s="349"/>
      <c r="I734" s="350"/>
      <c r="J734" s="347"/>
      <c r="K734" s="348"/>
      <c r="L734" s="348"/>
      <c r="M734" s="188"/>
      <c r="N734" s="35"/>
      <c r="O734" s="34"/>
      <c r="P734" s="34"/>
      <c r="Q734" s="35"/>
      <c r="R734" s="35"/>
      <c r="S734" s="227"/>
      <c r="T734" s="241"/>
      <c r="U734" s="234"/>
    </row>
    <row r="735" spans="1:21" ht="19.5" customHeight="1">
      <c r="A735" s="58"/>
      <c r="B735" s="355"/>
      <c r="C735" s="355"/>
      <c r="D735" s="191"/>
      <c r="E735" s="206">
        <f>IF(AND(Einträge!D735&gt;=29,Einträge!D735&lt;32),2,IF(AND(Einträge!D735&gt;=32,Einträge!D735&lt;=35),3,(IF(AND(Einträge!D735&lt;29,Einträge!D735&gt;0),1,IF(Einträge!D735="",0,4)))))</f>
        <v>0</v>
      </c>
      <c r="F735" s="351"/>
      <c r="G735" s="352"/>
      <c r="H735" s="351"/>
      <c r="I735" s="352"/>
      <c r="J735" s="345"/>
      <c r="K735" s="346"/>
      <c r="L735" s="346"/>
      <c r="M735" s="188"/>
      <c r="N735" s="31"/>
      <c r="O735" s="30"/>
      <c r="P735" s="30"/>
      <c r="Q735" s="31"/>
      <c r="R735" s="31"/>
      <c r="S735" s="228"/>
      <c r="T735" s="242"/>
      <c r="U735" s="235"/>
    </row>
    <row r="736" spans="1:21" ht="19.5" customHeight="1">
      <c r="A736" s="36"/>
      <c r="B736" s="353"/>
      <c r="C736" s="354"/>
      <c r="D736" s="137"/>
      <c r="E736" s="206">
        <f>IF(AND(Einträge!D736&gt;=29,Einträge!D736&lt;32),2,IF(AND(Einträge!D736&gt;=32,Einträge!D736&lt;=35),3,(IF(AND(Einträge!D736&lt;29,Einträge!D736&gt;0),1,IF(Einträge!D736="",0,4)))))</f>
        <v>0</v>
      </c>
      <c r="F736" s="349"/>
      <c r="G736" s="350"/>
      <c r="H736" s="349"/>
      <c r="I736" s="350"/>
      <c r="J736" s="347"/>
      <c r="K736" s="348"/>
      <c r="L736" s="348"/>
      <c r="M736" s="188"/>
      <c r="N736" s="35"/>
      <c r="O736" s="34"/>
      <c r="P736" s="34"/>
      <c r="Q736" s="35"/>
      <c r="R736" s="35"/>
      <c r="S736" s="227"/>
      <c r="T736" s="241"/>
      <c r="U736" s="234"/>
    </row>
    <row r="737" spans="1:21" ht="19.5" customHeight="1">
      <c r="A737" s="58"/>
      <c r="B737" s="355"/>
      <c r="C737" s="355"/>
      <c r="D737" s="191"/>
      <c r="E737" s="206">
        <f>IF(AND(Einträge!D737&gt;=29,Einträge!D737&lt;32),2,IF(AND(Einträge!D737&gt;=32,Einträge!D737&lt;=35),3,(IF(AND(Einträge!D737&lt;29,Einträge!D737&gt;0),1,IF(Einträge!D737="",0,4)))))</f>
        <v>0</v>
      </c>
      <c r="F737" s="351"/>
      <c r="G737" s="352"/>
      <c r="H737" s="351"/>
      <c r="I737" s="352"/>
      <c r="J737" s="345"/>
      <c r="K737" s="346"/>
      <c r="L737" s="346"/>
      <c r="M737" s="188"/>
      <c r="N737" s="31"/>
      <c r="O737" s="30"/>
      <c r="P737" s="30"/>
      <c r="Q737" s="31"/>
      <c r="R737" s="31"/>
      <c r="S737" s="228"/>
      <c r="T737" s="242"/>
      <c r="U737" s="235"/>
    </row>
    <row r="738" spans="1:21" ht="19.5" customHeight="1">
      <c r="A738" s="36"/>
      <c r="B738" s="353"/>
      <c r="C738" s="354"/>
      <c r="D738" s="137"/>
      <c r="E738" s="206">
        <f>IF(AND(Einträge!D738&gt;=29,Einträge!D738&lt;32),2,IF(AND(Einträge!D738&gt;=32,Einträge!D738&lt;=35),3,(IF(AND(Einträge!D738&lt;29,Einträge!D738&gt;0),1,IF(Einträge!D738="",0,4)))))</f>
        <v>0</v>
      </c>
      <c r="F738" s="349"/>
      <c r="G738" s="350"/>
      <c r="H738" s="349"/>
      <c r="I738" s="350"/>
      <c r="J738" s="347"/>
      <c r="K738" s="348"/>
      <c r="L738" s="348"/>
      <c r="M738" s="188"/>
      <c r="N738" s="35"/>
      <c r="O738" s="34"/>
      <c r="P738" s="34"/>
      <c r="Q738" s="35"/>
      <c r="R738" s="35"/>
      <c r="S738" s="227"/>
      <c r="T738" s="241"/>
      <c r="U738" s="234"/>
    </row>
    <row r="739" spans="1:21" ht="19.5" customHeight="1">
      <c r="A739" s="58"/>
      <c r="B739" s="355"/>
      <c r="C739" s="355"/>
      <c r="D739" s="191"/>
      <c r="E739" s="206">
        <f>IF(AND(Einträge!D739&gt;=29,Einträge!D739&lt;32),2,IF(AND(Einträge!D739&gt;=32,Einträge!D739&lt;=35),3,(IF(AND(Einträge!D739&lt;29,Einträge!D739&gt;0),1,IF(Einträge!D739="",0,4)))))</f>
        <v>0</v>
      </c>
      <c r="F739" s="351"/>
      <c r="G739" s="352"/>
      <c r="H739" s="351"/>
      <c r="I739" s="352"/>
      <c r="J739" s="345"/>
      <c r="K739" s="346"/>
      <c r="L739" s="346"/>
      <c r="M739" s="188"/>
      <c r="N739" s="31"/>
      <c r="O739" s="30"/>
      <c r="P739" s="30"/>
      <c r="Q739" s="31"/>
      <c r="R739" s="31"/>
      <c r="S739" s="228"/>
      <c r="T739" s="242"/>
      <c r="U739" s="235"/>
    </row>
    <row r="740" spans="1:21" ht="19.5" customHeight="1">
      <c r="A740" s="36"/>
      <c r="B740" s="353"/>
      <c r="C740" s="354"/>
      <c r="D740" s="137"/>
      <c r="E740" s="206">
        <f>IF(AND(Einträge!D740&gt;=29,Einträge!D740&lt;32),2,IF(AND(Einträge!D740&gt;=32,Einträge!D740&lt;=35),3,(IF(AND(Einträge!D740&lt;29,Einträge!D740&gt;0),1,IF(Einträge!D740="",0,4)))))</f>
        <v>0</v>
      </c>
      <c r="F740" s="349"/>
      <c r="G740" s="350"/>
      <c r="H740" s="349"/>
      <c r="I740" s="350"/>
      <c r="J740" s="347"/>
      <c r="K740" s="348"/>
      <c r="L740" s="348"/>
      <c r="M740" s="188"/>
      <c r="N740" s="35"/>
      <c r="O740" s="34"/>
      <c r="P740" s="34"/>
      <c r="Q740" s="35"/>
      <c r="R740" s="35"/>
      <c r="S740" s="227"/>
      <c r="T740" s="241"/>
      <c r="U740" s="234"/>
    </row>
    <row r="741" spans="1:21" ht="19.5" customHeight="1">
      <c r="A741" s="58"/>
      <c r="B741" s="355"/>
      <c r="C741" s="355"/>
      <c r="D741" s="191"/>
      <c r="E741" s="206">
        <f>IF(AND(Einträge!D741&gt;=29,Einträge!D741&lt;32),2,IF(AND(Einträge!D741&gt;=32,Einträge!D741&lt;=35),3,(IF(AND(Einträge!D741&lt;29,Einträge!D741&gt;0),1,IF(Einträge!D741="",0,4)))))</f>
        <v>0</v>
      </c>
      <c r="F741" s="351"/>
      <c r="G741" s="352"/>
      <c r="H741" s="351"/>
      <c r="I741" s="352"/>
      <c r="J741" s="345"/>
      <c r="K741" s="346"/>
      <c r="L741" s="346"/>
      <c r="M741" s="188"/>
      <c r="N741" s="31"/>
      <c r="O741" s="30"/>
      <c r="P741" s="30"/>
      <c r="Q741" s="31"/>
      <c r="R741" s="31"/>
      <c r="S741" s="228"/>
      <c r="T741" s="242"/>
      <c r="U741" s="235"/>
    </row>
    <row r="742" spans="1:21" ht="19.5" customHeight="1">
      <c r="A742" s="36"/>
      <c r="B742" s="353"/>
      <c r="C742" s="354"/>
      <c r="D742" s="137"/>
      <c r="E742" s="206">
        <f>IF(AND(Einträge!D742&gt;=29,Einträge!D742&lt;32),2,IF(AND(Einträge!D742&gt;=32,Einträge!D742&lt;=35),3,(IF(AND(Einträge!D742&lt;29,Einträge!D742&gt;0),1,IF(Einträge!D742="",0,4)))))</f>
        <v>0</v>
      </c>
      <c r="F742" s="349"/>
      <c r="G742" s="350"/>
      <c r="H742" s="349"/>
      <c r="I742" s="350"/>
      <c r="J742" s="347"/>
      <c r="K742" s="348"/>
      <c r="L742" s="348"/>
      <c r="M742" s="188"/>
      <c r="N742" s="53"/>
      <c r="O742" s="54"/>
      <c r="P742" s="54"/>
      <c r="Q742" s="53"/>
      <c r="R742" s="53"/>
      <c r="S742" s="230"/>
      <c r="T742" s="244"/>
      <c r="U742" s="237"/>
    </row>
    <row r="743" spans="1:21" ht="19.5" customHeight="1">
      <c r="A743" s="58"/>
      <c r="B743" s="355"/>
      <c r="C743" s="355"/>
      <c r="D743" s="191"/>
      <c r="E743" s="206">
        <f>IF(AND(Einträge!D743&gt;=29,Einträge!D743&lt;32),2,IF(AND(Einträge!D743&gt;=32,Einträge!D743&lt;=35),3,(IF(AND(Einträge!D743&lt;29,Einträge!D743&gt;0),1,IF(Einträge!D743="",0,4)))))</f>
        <v>0</v>
      </c>
      <c r="F743" s="351"/>
      <c r="G743" s="352"/>
      <c r="H743" s="351"/>
      <c r="I743" s="352"/>
      <c r="J743" s="345"/>
      <c r="K743" s="346"/>
      <c r="L743" s="346"/>
      <c r="M743" s="188"/>
      <c r="N743" s="31"/>
      <c r="O743" s="30"/>
      <c r="P743" s="30"/>
      <c r="Q743" s="31"/>
      <c r="R743" s="31"/>
      <c r="S743" s="228"/>
      <c r="T743" s="242"/>
      <c r="U743" s="235"/>
    </row>
    <row r="744" spans="1:21" ht="19.5" customHeight="1">
      <c r="A744" s="36"/>
      <c r="B744" s="353"/>
      <c r="C744" s="354"/>
      <c r="D744" s="137"/>
      <c r="E744" s="206">
        <f>IF(AND(Einträge!D744&gt;=29,Einträge!D744&lt;32),2,IF(AND(Einträge!D744&gt;=32,Einträge!D744&lt;=35),3,(IF(AND(Einträge!D744&lt;29,Einträge!D744&gt;0),1,IF(Einträge!D744="",0,4)))))</f>
        <v>0</v>
      </c>
      <c r="F744" s="349"/>
      <c r="G744" s="350"/>
      <c r="H744" s="349"/>
      <c r="I744" s="350"/>
      <c r="J744" s="347"/>
      <c r="K744" s="348"/>
      <c r="L744" s="348"/>
      <c r="M744" s="188"/>
      <c r="N744" s="33"/>
      <c r="O744" s="32"/>
      <c r="P744" s="32"/>
      <c r="Q744" s="33"/>
      <c r="R744" s="33"/>
      <c r="S744" s="229"/>
      <c r="T744" s="243"/>
      <c r="U744" s="236"/>
    </row>
    <row r="745" spans="1:21" ht="19.5" customHeight="1">
      <c r="A745" s="58"/>
      <c r="B745" s="355"/>
      <c r="C745" s="355"/>
      <c r="D745" s="191"/>
      <c r="E745" s="206">
        <f>IF(AND(Einträge!D745&gt;=29,Einträge!D745&lt;32),2,IF(AND(Einträge!D745&gt;=32,Einträge!D745&lt;=35),3,(IF(AND(Einträge!D745&lt;29,Einträge!D745&gt;0),1,IF(Einträge!D745="",0,4)))))</f>
        <v>0</v>
      </c>
      <c r="F745" s="351"/>
      <c r="G745" s="352"/>
      <c r="H745" s="351"/>
      <c r="I745" s="352"/>
      <c r="J745" s="345"/>
      <c r="K745" s="346"/>
      <c r="L745" s="346"/>
      <c r="M745" s="188"/>
      <c r="N745" s="31"/>
      <c r="O745" s="30"/>
      <c r="P745" s="30"/>
      <c r="Q745" s="31"/>
      <c r="R745" s="31"/>
      <c r="S745" s="228"/>
      <c r="T745" s="242"/>
      <c r="U745" s="235"/>
    </row>
    <row r="746" spans="1:21" ht="19.5" customHeight="1">
      <c r="A746" s="36"/>
      <c r="B746" s="353"/>
      <c r="C746" s="354"/>
      <c r="D746" s="137"/>
      <c r="E746" s="206">
        <f>IF(AND(Einträge!D746&gt;=29,Einträge!D746&lt;32),2,IF(AND(Einträge!D746&gt;=32,Einträge!D746&lt;=35),3,(IF(AND(Einträge!D746&lt;29,Einträge!D746&gt;0),1,IF(Einträge!D746="",0,4)))))</f>
        <v>0</v>
      </c>
      <c r="F746" s="349"/>
      <c r="G746" s="350"/>
      <c r="H746" s="349"/>
      <c r="I746" s="350"/>
      <c r="J746" s="347"/>
      <c r="K746" s="348"/>
      <c r="L746" s="348"/>
      <c r="M746" s="188"/>
      <c r="N746" s="35"/>
      <c r="O746" s="34"/>
      <c r="P746" s="34"/>
      <c r="Q746" s="35"/>
      <c r="R746" s="35"/>
      <c r="S746" s="227"/>
      <c r="T746" s="241"/>
      <c r="U746" s="234"/>
    </row>
    <row r="747" spans="1:21" ht="19.5" customHeight="1">
      <c r="A747" s="58"/>
      <c r="B747" s="355"/>
      <c r="C747" s="355"/>
      <c r="D747" s="191"/>
      <c r="E747" s="206">
        <f>IF(AND(Einträge!D747&gt;=29,Einträge!D747&lt;32),2,IF(AND(Einträge!D747&gt;=32,Einträge!D747&lt;=35),3,(IF(AND(Einträge!D747&lt;29,Einträge!D747&gt;0),1,IF(Einträge!D747="",0,4)))))</f>
        <v>0</v>
      </c>
      <c r="F747" s="351"/>
      <c r="G747" s="352"/>
      <c r="H747" s="351"/>
      <c r="I747" s="352"/>
      <c r="J747" s="345"/>
      <c r="K747" s="346"/>
      <c r="L747" s="346"/>
      <c r="M747" s="188"/>
      <c r="N747" s="31"/>
      <c r="O747" s="30"/>
      <c r="P747" s="30"/>
      <c r="Q747" s="31"/>
      <c r="R747" s="31"/>
      <c r="S747" s="228"/>
      <c r="T747" s="242"/>
      <c r="U747" s="235"/>
    </row>
    <row r="748" spans="1:21" ht="19.5" customHeight="1">
      <c r="A748" s="36"/>
      <c r="B748" s="353"/>
      <c r="C748" s="354"/>
      <c r="D748" s="137"/>
      <c r="E748" s="206">
        <f>IF(AND(Einträge!D748&gt;=29,Einträge!D748&lt;32),2,IF(AND(Einträge!D748&gt;=32,Einträge!D748&lt;=35),3,(IF(AND(Einträge!D748&lt;29,Einträge!D748&gt;0),1,IF(Einträge!D748="",0,4)))))</f>
        <v>0</v>
      </c>
      <c r="F748" s="349"/>
      <c r="G748" s="350"/>
      <c r="H748" s="349"/>
      <c r="I748" s="350"/>
      <c r="J748" s="347"/>
      <c r="K748" s="348"/>
      <c r="L748" s="348"/>
      <c r="M748" s="188"/>
      <c r="N748" s="35"/>
      <c r="O748" s="34"/>
      <c r="P748" s="34"/>
      <c r="Q748" s="35"/>
      <c r="R748" s="35"/>
      <c r="S748" s="227"/>
      <c r="T748" s="241"/>
      <c r="U748" s="234"/>
    </row>
    <row r="749" spans="1:21" ht="19.5" customHeight="1">
      <c r="A749" s="58"/>
      <c r="B749" s="355"/>
      <c r="C749" s="355"/>
      <c r="D749" s="191"/>
      <c r="E749" s="206">
        <f>IF(AND(Einträge!D749&gt;=29,Einträge!D749&lt;32),2,IF(AND(Einträge!D749&gt;=32,Einträge!D749&lt;=35),3,(IF(AND(Einträge!D749&lt;29,Einträge!D749&gt;0),1,IF(Einträge!D749="",0,4)))))</f>
        <v>0</v>
      </c>
      <c r="F749" s="351"/>
      <c r="G749" s="352"/>
      <c r="H749" s="351"/>
      <c r="I749" s="352"/>
      <c r="J749" s="345"/>
      <c r="K749" s="346"/>
      <c r="L749" s="346"/>
      <c r="M749" s="188"/>
      <c r="N749" s="31"/>
      <c r="O749" s="30"/>
      <c r="P749" s="30"/>
      <c r="Q749" s="31"/>
      <c r="R749" s="31"/>
      <c r="S749" s="228"/>
      <c r="T749" s="242"/>
      <c r="U749" s="235"/>
    </row>
    <row r="750" spans="1:21" ht="19.5" customHeight="1">
      <c r="A750" s="36"/>
      <c r="B750" s="353"/>
      <c r="C750" s="354"/>
      <c r="D750" s="137"/>
      <c r="E750" s="206">
        <f>IF(AND(Einträge!D750&gt;=29,Einträge!D750&lt;32),2,IF(AND(Einträge!D750&gt;=32,Einträge!D750&lt;=35),3,(IF(AND(Einträge!D750&lt;29,Einträge!D750&gt;0),1,IF(Einträge!D750="",0,4)))))</f>
        <v>0</v>
      </c>
      <c r="F750" s="349"/>
      <c r="G750" s="350"/>
      <c r="H750" s="349"/>
      <c r="I750" s="350"/>
      <c r="J750" s="347"/>
      <c r="K750" s="348"/>
      <c r="L750" s="348"/>
      <c r="M750" s="188"/>
      <c r="N750" s="35"/>
      <c r="O750" s="34"/>
      <c r="P750" s="34"/>
      <c r="Q750" s="35"/>
      <c r="R750" s="35"/>
      <c r="S750" s="227"/>
      <c r="T750" s="241"/>
      <c r="U750" s="234"/>
    </row>
    <row r="751" spans="1:21" ht="19.5" customHeight="1">
      <c r="A751" s="58"/>
      <c r="B751" s="355"/>
      <c r="C751" s="355"/>
      <c r="D751" s="191"/>
      <c r="E751" s="206">
        <f>IF(AND(Einträge!D751&gt;=29,Einträge!D751&lt;32),2,IF(AND(Einträge!D751&gt;=32,Einträge!D751&lt;=35),3,(IF(AND(Einträge!D751&lt;29,Einträge!D751&gt;0),1,IF(Einträge!D751="",0,4)))))</f>
        <v>0</v>
      </c>
      <c r="F751" s="351"/>
      <c r="G751" s="352"/>
      <c r="H751" s="351"/>
      <c r="I751" s="352"/>
      <c r="J751" s="345"/>
      <c r="K751" s="346"/>
      <c r="L751" s="346"/>
      <c r="M751" s="188"/>
      <c r="N751" s="31"/>
      <c r="O751" s="30"/>
      <c r="P751" s="30"/>
      <c r="Q751" s="31"/>
      <c r="R751" s="31"/>
      <c r="S751" s="228"/>
      <c r="T751" s="242"/>
      <c r="U751" s="235"/>
    </row>
    <row r="752" spans="1:21" ht="19.5" customHeight="1">
      <c r="A752" s="36"/>
      <c r="B752" s="353"/>
      <c r="C752" s="354"/>
      <c r="D752" s="137"/>
      <c r="E752" s="206">
        <f>IF(AND(Einträge!D752&gt;=29,Einträge!D752&lt;32),2,IF(AND(Einträge!D752&gt;=32,Einträge!D752&lt;=35),3,(IF(AND(Einträge!D752&lt;29,Einträge!D752&gt;0),1,IF(Einträge!D752="",0,4)))))</f>
        <v>0</v>
      </c>
      <c r="F752" s="349"/>
      <c r="G752" s="350"/>
      <c r="H752" s="349"/>
      <c r="I752" s="350"/>
      <c r="J752" s="347"/>
      <c r="K752" s="348"/>
      <c r="L752" s="348"/>
      <c r="M752" s="188"/>
      <c r="N752" s="35"/>
      <c r="O752" s="34"/>
      <c r="P752" s="34"/>
      <c r="Q752" s="35"/>
      <c r="R752" s="35"/>
      <c r="S752" s="227"/>
      <c r="T752" s="241"/>
      <c r="U752" s="234"/>
    </row>
    <row r="753" spans="1:21" ht="19.5" customHeight="1">
      <c r="A753" s="58"/>
      <c r="B753" s="355"/>
      <c r="C753" s="355"/>
      <c r="D753" s="191"/>
      <c r="E753" s="206">
        <f>IF(AND(Einträge!D753&gt;=29,Einträge!D753&lt;32),2,IF(AND(Einträge!D753&gt;=32,Einträge!D753&lt;=35),3,(IF(AND(Einträge!D753&lt;29,Einträge!D753&gt;0),1,IF(Einträge!D753="",0,4)))))</f>
        <v>0</v>
      </c>
      <c r="F753" s="351"/>
      <c r="G753" s="352"/>
      <c r="H753" s="351"/>
      <c r="I753" s="352"/>
      <c r="J753" s="345"/>
      <c r="K753" s="346"/>
      <c r="L753" s="346"/>
      <c r="M753" s="188"/>
      <c r="N753" s="31"/>
      <c r="O753" s="30"/>
      <c r="P753" s="30"/>
      <c r="Q753" s="31"/>
      <c r="R753" s="31"/>
      <c r="S753" s="228"/>
      <c r="T753" s="242"/>
      <c r="U753" s="235"/>
    </row>
    <row r="754" spans="1:21" ht="19.5" customHeight="1">
      <c r="A754" s="36"/>
      <c r="B754" s="353"/>
      <c r="C754" s="354"/>
      <c r="D754" s="137"/>
      <c r="E754" s="206">
        <f>IF(AND(Einträge!D754&gt;=29,Einträge!D754&lt;32),2,IF(AND(Einträge!D754&gt;=32,Einträge!D754&lt;=35),3,(IF(AND(Einträge!D754&lt;29,Einträge!D754&gt;0),1,IF(Einträge!D754="",0,4)))))</f>
        <v>0</v>
      </c>
      <c r="F754" s="349"/>
      <c r="G754" s="350"/>
      <c r="H754" s="349"/>
      <c r="I754" s="350"/>
      <c r="J754" s="347"/>
      <c r="K754" s="348"/>
      <c r="L754" s="348"/>
      <c r="M754" s="188"/>
      <c r="N754" s="35"/>
      <c r="O754" s="34"/>
      <c r="P754" s="34"/>
      <c r="Q754" s="35"/>
      <c r="R754" s="35"/>
      <c r="S754" s="227"/>
      <c r="T754" s="241"/>
      <c r="U754" s="234"/>
    </row>
    <row r="755" spans="1:21" ht="19.5" customHeight="1">
      <c r="A755" s="58"/>
      <c r="B755" s="355"/>
      <c r="C755" s="355"/>
      <c r="D755" s="191"/>
      <c r="E755" s="206">
        <f>IF(AND(Einträge!D755&gt;=29,Einträge!D755&lt;32),2,IF(AND(Einträge!D755&gt;=32,Einträge!D755&lt;=35),3,(IF(AND(Einträge!D755&lt;29,Einträge!D755&gt;0),1,IF(Einträge!D755="",0,4)))))</f>
        <v>0</v>
      </c>
      <c r="F755" s="351"/>
      <c r="G755" s="352"/>
      <c r="H755" s="351"/>
      <c r="I755" s="352"/>
      <c r="J755" s="345"/>
      <c r="K755" s="346"/>
      <c r="L755" s="346"/>
      <c r="M755" s="188"/>
      <c r="N755" s="31"/>
      <c r="O755" s="30"/>
      <c r="P755" s="30"/>
      <c r="Q755" s="31"/>
      <c r="R755" s="31"/>
      <c r="S755" s="228"/>
      <c r="T755" s="242"/>
      <c r="U755" s="235"/>
    </row>
    <row r="756" spans="1:21" ht="19.5" customHeight="1">
      <c r="A756" s="36"/>
      <c r="B756" s="353"/>
      <c r="C756" s="354"/>
      <c r="D756" s="137"/>
      <c r="E756" s="206">
        <f>IF(AND(Einträge!D756&gt;=29,Einträge!D756&lt;32),2,IF(AND(Einträge!D756&gt;=32,Einträge!D756&lt;=35),3,(IF(AND(Einträge!D756&lt;29,Einträge!D756&gt;0),1,IF(Einträge!D756="",0,4)))))</f>
        <v>0</v>
      </c>
      <c r="F756" s="349"/>
      <c r="G756" s="350"/>
      <c r="H756" s="349"/>
      <c r="I756" s="350"/>
      <c r="J756" s="347"/>
      <c r="K756" s="348"/>
      <c r="L756" s="348"/>
      <c r="M756" s="188"/>
      <c r="N756" s="35"/>
      <c r="O756" s="34"/>
      <c r="P756" s="34"/>
      <c r="Q756" s="35"/>
      <c r="R756" s="35"/>
      <c r="S756" s="227"/>
      <c r="T756" s="241"/>
      <c r="U756" s="234"/>
    </row>
    <row r="757" spans="1:21" ht="19.5" customHeight="1">
      <c r="A757" s="58"/>
      <c r="B757" s="355"/>
      <c r="C757" s="355"/>
      <c r="D757" s="191"/>
      <c r="E757" s="206">
        <f>IF(AND(Einträge!D757&gt;=29,Einträge!D757&lt;32),2,IF(AND(Einträge!D757&gt;=32,Einträge!D757&lt;=35),3,(IF(AND(Einträge!D757&lt;29,Einträge!D757&gt;0),1,IF(Einträge!D757="",0,4)))))</f>
        <v>0</v>
      </c>
      <c r="F757" s="351"/>
      <c r="G757" s="352"/>
      <c r="H757" s="351"/>
      <c r="I757" s="352"/>
      <c r="J757" s="345"/>
      <c r="K757" s="346"/>
      <c r="L757" s="346"/>
      <c r="M757" s="188"/>
      <c r="N757" s="31"/>
      <c r="O757" s="30"/>
      <c r="P757" s="30"/>
      <c r="Q757" s="31"/>
      <c r="R757" s="31"/>
      <c r="S757" s="228"/>
      <c r="T757" s="242"/>
      <c r="U757" s="235"/>
    </row>
    <row r="758" spans="1:21" ht="19.5" customHeight="1">
      <c r="A758" s="36"/>
      <c r="B758" s="353"/>
      <c r="C758" s="354"/>
      <c r="D758" s="137"/>
      <c r="E758" s="206">
        <f>IF(AND(Einträge!D758&gt;=29,Einträge!D758&lt;32),2,IF(AND(Einträge!D758&gt;=32,Einträge!D758&lt;=35),3,(IF(AND(Einträge!D758&lt;29,Einträge!D758&gt;0),1,IF(Einträge!D758="",0,4)))))</f>
        <v>0</v>
      </c>
      <c r="F758" s="349"/>
      <c r="G758" s="350"/>
      <c r="H758" s="349"/>
      <c r="I758" s="350"/>
      <c r="J758" s="347"/>
      <c r="K758" s="348"/>
      <c r="L758" s="348"/>
      <c r="M758" s="188"/>
      <c r="N758" s="35"/>
      <c r="O758" s="34"/>
      <c r="P758" s="34"/>
      <c r="Q758" s="35"/>
      <c r="R758" s="35"/>
      <c r="S758" s="227"/>
      <c r="T758" s="241"/>
      <c r="U758" s="234"/>
    </row>
    <row r="759" spans="1:21" ht="19.5" customHeight="1">
      <c r="A759" s="58"/>
      <c r="B759" s="355"/>
      <c r="C759" s="355"/>
      <c r="D759" s="191"/>
      <c r="E759" s="206">
        <f>IF(AND(Einträge!D759&gt;=29,Einträge!D759&lt;32),2,IF(AND(Einträge!D759&gt;=32,Einträge!D759&lt;=35),3,(IF(AND(Einträge!D759&lt;29,Einträge!D759&gt;0),1,IF(Einträge!D759="",0,4)))))</f>
        <v>0</v>
      </c>
      <c r="F759" s="351"/>
      <c r="G759" s="352"/>
      <c r="H759" s="351"/>
      <c r="I759" s="352"/>
      <c r="J759" s="345"/>
      <c r="K759" s="346"/>
      <c r="L759" s="346"/>
      <c r="M759" s="188"/>
      <c r="N759" s="31"/>
      <c r="O759" s="30"/>
      <c r="P759" s="30"/>
      <c r="Q759" s="31"/>
      <c r="R759" s="31"/>
      <c r="S759" s="228"/>
      <c r="T759" s="242"/>
      <c r="U759" s="235"/>
    </row>
    <row r="760" spans="1:21" ht="19.5" customHeight="1">
      <c r="A760" s="36"/>
      <c r="B760" s="353"/>
      <c r="C760" s="354"/>
      <c r="D760" s="137"/>
      <c r="E760" s="206">
        <f>IF(AND(Einträge!D760&gt;=29,Einträge!D760&lt;32),2,IF(AND(Einträge!D760&gt;=32,Einträge!D760&lt;=35),3,(IF(AND(Einträge!D760&lt;29,Einträge!D760&gt;0),1,IF(Einträge!D760="",0,4)))))</f>
        <v>0</v>
      </c>
      <c r="F760" s="349"/>
      <c r="G760" s="350"/>
      <c r="H760" s="349"/>
      <c r="I760" s="350"/>
      <c r="J760" s="347"/>
      <c r="K760" s="348"/>
      <c r="L760" s="348"/>
      <c r="M760" s="188"/>
      <c r="N760" s="35"/>
      <c r="O760" s="34"/>
      <c r="P760" s="34"/>
      <c r="Q760" s="35"/>
      <c r="R760" s="35"/>
      <c r="S760" s="227"/>
      <c r="T760" s="241"/>
      <c r="U760" s="234"/>
    </row>
    <row r="761" spans="1:21" ht="19.5" customHeight="1">
      <c r="A761" s="58"/>
      <c r="B761" s="355"/>
      <c r="C761" s="355"/>
      <c r="D761" s="191"/>
      <c r="E761" s="206">
        <f>IF(AND(Einträge!D761&gt;=29,Einträge!D761&lt;32),2,IF(AND(Einträge!D761&gt;=32,Einträge!D761&lt;=35),3,(IF(AND(Einträge!D761&lt;29,Einträge!D761&gt;0),1,IF(Einträge!D761="",0,4)))))</f>
        <v>0</v>
      </c>
      <c r="F761" s="351"/>
      <c r="G761" s="352"/>
      <c r="H761" s="351"/>
      <c r="I761" s="352"/>
      <c r="J761" s="345"/>
      <c r="K761" s="346"/>
      <c r="L761" s="346"/>
      <c r="M761" s="188"/>
      <c r="N761" s="31"/>
      <c r="O761" s="30"/>
      <c r="P761" s="30"/>
      <c r="Q761" s="31"/>
      <c r="R761" s="31"/>
      <c r="S761" s="228"/>
      <c r="T761" s="242"/>
      <c r="U761" s="235"/>
    </row>
    <row r="762" spans="1:21" ht="19.5" customHeight="1">
      <c r="A762" s="36"/>
      <c r="B762" s="353"/>
      <c r="C762" s="354"/>
      <c r="D762" s="137"/>
      <c r="E762" s="206">
        <f>IF(AND(Einträge!D762&gt;=29,Einträge!D762&lt;32),2,IF(AND(Einträge!D762&gt;=32,Einträge!D762&lt;=35),3,(IF(AND(Einträge!D762&lt;29,Einträge!D762&gt;0),1,IF(Einträge!D762="",0,4)))))</f>
        <v>0</v>
      </c>
      <c r="F762" s="349"/>
      <c r="G762" s="350"/>
      <c r="H762" s="349"/>
      <c r="I762" s="350"/>
      <c r="J762" s="347"/>
      <c r="K762" s="348"/>
      <c r="L762" s="348"/>
      <c r="M762" s="188"/>
      <c r="N762" s="53"/>
      <c r="O762" s="54"/>
      <c r="P762" s="54"/>
      <c r="Q762" s="53"/>
      <c r="R762" s="53"/>
      <c r="S762" s="230"/>
      <c r="T762" s="244"/>
      <c r="U762" s="237"/>
    </row>
    <row r="763" spans="1:21" ht="19.5" customHeight="1">
      <c r="A763" s="58"/>
      <c r="B763" s="355"/>
      <c r="C763" s="355"/>
      <c r="D763" s="191"/>
      <c r="E763" s="206">
        <f>IF(AND(Einträge!D763&gt;=29,Einträge!D763&lt;32),2,IF(AND(Einträge!D763&gt;=32,Einträge!D763&lt;=35),3,(IF(AND(Einträge!D763&lt;29,Einträge!D763&gt;0),1,IF(Einträge!D763="",0,4)))))</f>
        <v>0</v>
      </c>
      <c r="F763" s="351"/>
      <c r="G763" s="352"/>
      <c r="H763" s="351"/>
      <c r="I763" s="352"/>
      <c r="J763" s="345"/>
      <c r="K763" s="346"/>
      <c r="L763" s="346"/>
      <c r="M763" s="188"/>
      <c r="N763" s="31"/>
      <c r="O763" s="30"/>
      <c r="P763" s="30"/>
      <c r="Q763" s="31"/>
      <c r="R763" s="31"/>
      <c r="S763" s="228"/>
      <c r="T763" s="242"/>
      <c r="U763" s="235"/>
    </row>
    <row r="764" spans="1:21" ht="19.5" customHeight="1">
      <c r="A764" s="36"/>
      <c r="B764" s="353"/>
      <c r="C764" s="354"/>
      <c r="D764" s="137"/>
      <c r="E764" s="206">
        <f>IF(AND(Einträge!D764&gt;=29,Einträge!D764&lt;32),2,IF(AND(Einträge!D764&gt;=32,Einträge!D764&lt;=35),3,(IF(AND(Einträge!D764&lt;29,Einträge!D764&gt;0),1,IF(Einträge!D764="",0,4)))))</f>
        <v>0</v>
      </c>
      <c r="F764" s="349"/>
      <c r="G764" s="350"/>
      <c r="H764" s="349"/>
      <c r="I764" s="350"/>
      <c r="J764" s="347"/>
      <c r="K764" s="348"/>
      <c r="L764" s="348"/>
      <c r="M764" s="188"/>
      <c r="N764" s="33"/>
      <c r="O764" s="32"/>
      <c r="P764" s="32"/>
      <c r="Q764" s="33"/>
      <c r="R764" s="33"/>
      <c r="S764" s="229"/>
      <c r="T764" s="243"/>
      <c r="U764" s="236"/>
    </row>
    <row r="765" spans="1:21" ht="19.5" customHeight="1">
      <c r="A765" s="58"/>
      <c r="B765" s="355"/>
      <c r="C765" s="355"/>
      <c r="D765" s="191"/>
      <c r="E765" s="206">
        <f>IF(AND(Einträge!D765&gt;=29,Einträge!D765&lt;32),2,IF(AND(Einträge!D765&gt;=32,Einträge!D765&lt;=35),3,(IF(AND(Einträge!D765&lt;29,Einträge!D765&gt;0),1,IF(Einträge!D765="",0,4)))))</f>
        <v>0</v>
      </c>
      <c r="F765" s="351"/>
      <c r="G765" s="352"/>
      <c r="H765" s="351"/>
      <c r="I765" s="352"/>
      <c r="J765" s="345"/>
      <c r="K765" s="346"/>
      <c r="L765" s="346"/>
      <c r="M765" s="188"/>
      <c r="N765" s="31"/>
      <c r="O765" s="30"/>
      <c r="P765" s="30"/>
      <c r="Q765" s="31"/>
      <c r="R765" s="31"/>
      <c r="S765" s="228"/>
      <c r="T765" s="242"/>
      <c r="U765" s="235"/>
    </row>
    <row r="766" spans="1:21" ht="19.5" customHeight="1">
      <c r="A766" s="36"/>
      <c r="B766" s="353"/>
      <c r="C766" s="354"/>
      <c r="D766" s="137"/>
      <c r="E766" s="206">
        <f>IF(AND(Einträge!D766&gt;=29,Einträge!D766&lt;32),2,IF(AND(Einträge!D766&gt;=32,Einträge!D766&lt;=35),3,(IF(AND(Einträge!D766&lt;29,Einträge!D766&gt;0),1,IF(Einträge!D766="",0,4)))))</f>
        <v>0</v>
      </c>
      <c r="F766" s="349"/>
      <c r="G766" s="350"/>
      <c r="H766" s="349"/>
      <c r="I766" s="350"/>
      <c r="J766" s="347"/>
      <c r="K766" s="348"/>
      <c r="L766" s="348"/>
      <c r="M766" s="188"/>
      <c r="N766" s="35"/>
      <c r="O766" s="34"/>
      <c r="P766" s="34"/>
      <c r="Q766" s="35"/>
      <c r="R766" s="35"/>
      <c r="S766" s="227"/>
      <c r="T766" s="241"/>
      <c r="U766" s="234"/>
    </row>
    <row r="767" spans="1:21" ht="19.5" customHeight="1">
      <c r="A767" s="58"/>
      <c r="B767" s="355"/>
      <c r="C767" s="355"/>
      <c r="D767" s="191"/>
      <c r="E767" s="206">
        <f>IF(AND(Einträge!D767&gt;=29,Einträge!D767&lt;32),2,IF(AND(Einträge!D767&gt;=32,Einträge!D767&lt;=35),3,(IF(AND(Einträge!D767&lt;29,Einträge!D767&gt;0),1,IF(Einträge!D767="",0,4)))))</f>
        <v>0</v>
      </c>
      <c r="F767" s="351"/>
      <c r="G767" s="352"/>
      <c r="H767" s="351"/>
      <c r="I767" s="352"/>
      <c r="J767" s="345"/>
      <c r="K767" s="346"/>
      <c r="L767" s="346"/>
      <c r="M767" s="188"/>
      <c r="N767" s="31"/>
      <c r="O767" s="30"/>
      <c r="P767" s="30"/>
      <c r="Q767" s="31"/>
      <c r="R767" s="31"/>
      <c r="S767" s="228"/>
      <c r="T767" s="242"/>
      <c r="U767" s="235"/>
    </row>
    <row r="768" spans="1:21" ht="19.5" customHeight="1">
      <c r="A768" s="36"/>
      <c r="B768" s="353"/>
      <c r="C768" s="354"/>
      <c r="D768" s="137"/>
      <c r="E768" s="206">
        <f>IF(AND(Einträge!D768&gt;=29,Einträge!D768&lt;32),2,IF(AND(Einträge!D768&gt;=32,Einträge!D768&lt;=35),3,(IF(AND(Einträge!D768&lt;29,Einträge!D768&gt;0),1,IF(Einträge!D768="",0,4)))))</f>
        <v>0</v>
      </c>
      <c r="F768" s="349"/>
      <c r="G768" s="350"/>
      <c r="H768" s="349"/>
      <c r="I768" s="350"/>
      <c r="J768" s="347"/>
      <c r="K768" s="348"/>
      <c r="L768" s="348"/>
      <c r="M768" s="188"/>
      <c r="N768" s="35"/>
      <c r="O768" s="34"/>
      <c r="P768" s="34"/>
      <c r="Q768" s="35"/>
      <c r="R768" s="35"/>
      <c r="S768" s="227"/>
      <c r="T768" s="241"/>
      <c r="U768" s="234"/>
    </row>
    <row r="769" spans="1:21" ht="19.5" customHeight="1">
      <c r="A769" s="58"/>
      <c r="B769" s="355"/>
      <c r="C769" s="355"/>
      <c r="D769" s="191"/>
      <c r="E769" s="206">
        <f>IF(AND(Einträge!D769&gt;=29,Einträge!D769&lt;32),2,IF(AND(Einträge!D769&gt;=32,Einträge!D769&lt;=35),3,(IF(AND(Einträge!D769&lt;29,Einträge!D769&gt;0),1,IF(Einträge!D769="",0,4)))))</f>
        <v>0</v>
      </c>
      <c r="F769" s="351"/>
      <c r="G769" s="352"/>
      <c r="H769" s="351"/>
      <c r="I769" s="352"/>
      <c r="J769" s="345"/>
      <c r="K769" s="346"/>
      <c r="L769" s="346"/>
      <c r="M769" s="188"/>
      <c r="N769" s="31"/>
      <c r="O769" s="30"/>
      <c r="P769" s="30"/>
      <c r="Q769" s="31"/>
      <c r="R769" s="31"/>
      <c r="S769" s="228"/>
      <c r="T769" s="242"/>
      <c r="U769" s="235"/>
    </row>
    <row r="770" spans="1:21" ht="19.5" customHeight="1">
      <c r="A770" s="36"/>
      <c r="B770" s="353"/>
      <c r="C770" s="354"/>
      <c r="D770" s="137"/>
      <c r="E770" s="206">
        <f>IF(AND(Einträge!D770&gt;=29,Einträge!D770&lt;32),2,IF(AND(Einträge!D770&gt;=32,Einträge!D770&lt;=35),3,(IF(AND(Einträge!D770&lt;29,Einträge!D770&gt;0),1,IF(Einträge!D770="",0,4)))))</f>
        <v>0</v>
      </c>
      <c r="F770" s="349"/>
      <c r="G770" s="350"/>
      <c r="H770" s="349"/>
      <c r="I770" s="350"/>
      <c r="J770" s="347"/>
      <c r="K770" s="348"/>
      <c r="L770" s="348"/>
      <c r="M770" s="188"/>
      <c r="N770" s="35"/>
      <c r="O770" s="34"/>
      <c r="P770" s="34"/>
      <c r="Q770" s="35"/>
      <c r="R770" s="35"/>
      <c r="S770" s="227"/>
      <c r="T770" s="241"/>
      <c r="U770" s="234"/>
    </row>
    <row r="771" spans="1:21" ht="19.5" customHeight="1">
      <c r="A771" s="58"/>
      <c r="B771" s="355"/>
      <c r="C771" s="355"/>
      <c r="D771" s="191"/>
      <c r="E771" s="206">
        <f>IF(AND(Einträge!D771&gt;=29,Einträge!D771&lt;32),2,IF(AND(Einträge!D771&gt;=32,Einträge!D771&lt;=35),3,(IF(AND(Einträge!D771&lt;29,Einträge!D771&gt;0),1,IF(Einträge!D771="",0,4)))))</f>
        <v>0</v>
      </c>
      <c r="F771" s="351"/>
      <c r="G771" s="352"/>
      <c r="H771" s="351"/>
      <c r="I771" s="352"/>
      <c r="J771" s="345"/>
      <c r="K771" s="346"/>
      <c r="L771" s="346"/>
      <c r="M771" s="188"/>
      <c r="N771" s="31"/>
      <c r="O771" s="30"/>
      <c r="P771" s="30"/>
      <c r="Q771" s="31"/>
      <c r="R771" s="31"/>
      <c r="S771" s="228"/>
      <c r="T771" s="242"/>
      <c r="U771" s="235"/>
    </row>
    <row r="772" spans="1:21" ht="19.5" customHeight="1">
      <c r="A772" s="36"/>
      <c r="B772" s="353"/>
      <c r="C772" s="354"/>
      <c r="D772" s="137"/>
      <c r="E772" s="206">
        <f>IF(AND(Einträge!D772&gt;=29,Einträge!D772&lt;32),2,IF(AND(Einträge!D772&gt;=32,Einträge!D772&lt;=35),3,(IF(AND(Einträge!D772&lt;29,Einträge!D772&gt;0),1,IF(Einträge!D772="",0,4)))))</f>
        <v>0</v>
      </c>
      <c r="F772" s="349"/>
      <c r="G772" s="350"/>
      <c r="H772" s="349"/>
      <c r="I772" s="350"/>
      <c r="J772" s="347"/>
      <c r="K772" s="348"/>
      <c r="L772" s="348"/>
      <c r="M772" s="188"/>
      <c r="N772" s="35"/>
      <c r="O772" s="34"/>
      <c r="P772" s="34"/>
      <c r="Q772" s="35"/>
      <c r="R772" s="35"/>
      <c r="S772" s="227"/>
      <c r="T772" s="241"/>
      <c r="U772" s="234"/>
    </row>
    <row r="773" spans="1:21" ht="19.5" customHeight="1">
      <c r="A773" s="58"/>
      <c r="B773" s="355"/>
      <c r="C773" s="355"/>
      <c r="D773" s="191"/>
      <c r="E773" s="206">
        <f>IF(AND(Einträge!D773&gt;=29,Einträge!D773&lt;32),2,IF(AND(Einträge!D773&gt;=32,Einträge!D773&lt;=35),3,(IF(AND(Einträge!D773&lt;29,Einträge!D773&gt;0),1,IF(Einträge!D773="",0,4)))))</f>
        <v>0</v>
      </c>
      <c r="F773" s="351"/>
      <c r="G773" s="352"/>
      <c r="H773" s="351"/>
      <c r="I773" s="352"/>
      <c r="J773" s="345"/>
      <c r="K773" s="346"/>
      <c r="L773" s="346"/>
      <c r="M773" s="188"/>
      <c r="N773" s="31"/>
      <c r="O773" s="30"/>
      <c r="P773" s="30"/>
      <c r="Q773" s="31"/>
      <c r="R773" s="31"/>
      <c r="S773" s="228"/>
      <c r="T773" s="242"/>
      <c r="U773" s="235"/>
    </row>
    <row r="774" spans="1:21" ht="19.5" customHeight="1">
      <c r="A774" s="36"/>
      <c r="B774" s="353"/>
      <c r="C774" s="354"/>
      <c r="D774" s="137"/>
      <c r="E774" s="206">
        <f>IF(AND(Einträge!D774&gt;=29,Einträge!D774&lt;32),2,IF(AND(Einträge!D774&gt;=32,Einträge!D774&lt;=35),3,(IF(AND(Einträge!D774&lt;29,Einträge!D774&gt;0),1,IF(Einträge!D774="",0,4)))))</f>
        <v>0</v>
      </c>
      <c r="F774" s="349"/>
      <c r="G774" s="350"/>
      <c r="H774" s="349"/>
      <c r="I774" s="350"/>
      <c r="J774" s="347"/>
      <c r="K774" s="348"/>
      <c r="L774" s="348"/>
      <c r="M774" s="188"/>
      <c r="N774" s="35"/>
      <c r="O774" s="34"/>
      <c r="P774" s="34"/>
      <c r="Q774" s="35"/>
      <c r="R774" s="35"/>
      <c r="S774" s="227"/>
      <c r="T774" s="241"/>
      <c r="U774" s="234"/>
    </row>
    <row r="775" spans="1:21" ht="19.5" customHeight="1">
      <c r="A775" s="58"/>
      <c r="B775" s="355"/>
      <c r="C775" s="355"/>
      <c r="D775" s="191"/>
      <c r="E775" s="206">
        <f>IF(AND(Einträge!D775&gt;=29,Einträge!D775&lt;32),2,IF(AND(Einträge!D775&gt;=32,Einträge!D775&lt;=35),3,(IF(AND(Einträge!D775&lt;29,Einträge!D775&gt;0),1,IF(Einträge!D775="",0,4)))))</f>
        <v>0</v>
      </c>
      <c r="F775" s="351"/>
      <c r="G775" s="352"/>
      <c r="H775" s="351"/>
      <c r="I775" s="352"/>
      <c r="J775" s="345"/>
      <c r="K775" s="346"/>
      <c r="L775" s="346"/>
      <c r="M775" s="188"/>
      <c r="N775" s="31"/>
      <c r="O775" s="30"/>
      <c r="P775" s="30"/>
      <c r="Q775" s="31"/>
      <c r="R775" s="31"/>
      <c r="S775" s="228"/>
      <c r="T775" s="242"/>
      <c r="U775" s="235"/>
    </row>
    <row r="776" spans="1:21" ht="19.5" customHeight="1">
      <c r="A776" s="36"/>
      <c r="B776" s="353"/>
      <c r="C776" s="354"/>
      <c r="D776" s="137"/>
      <c r="E776" s="206">
        <f>IF(AND(Einträge!D776&gt;=29,Einträge!D776&lt;32),2,IF(AND(Einträge!D776&gt;=32,Einträge!D776&lt;=35),3,(IF(AND(Einträge!D776&lt;29,Einträge!D776&gt;0),1,IF(Einträge!D776="",0,4)))))</f>
        <v>0</v>
      </c>
      <c r="F776" s="349"/>
      <c r="G776" s="350"/>
      <c r="H776" s="349"/>
      <c r="I776" s="350"/>
      <c r="J776" s="347"/>
      <c r="K776" s="348"/>
      <c r="L776" s="348"/>
      <c r="M776" s="188"/>
      <c r="N776" s="35"/>
      <c r="O776" s="34"/>
      <c r="P776" s="34"/>
      <c r="Q776" s="35"/>
      <c r="R776" s="35"/>
      <c r="S776" s="227"/>
      <c r="T776" s="241"/>
      <c r="U776" s="234"/>
    </row>
    <row r="777" spans="1:21" ht="19.5" customHeight="1">
      <c r="A777" s="58"/>
      <c r="B777" s="355"/>
      <c r="C777" s="355"/>
      <c r="D777" s="191"/>
      <c r="E777" s="206">
        <f>IF(AND(Einträge!D777&gt;=29,Einträge!D777&lt;32),2,IF(AND(Einträge!D777&gt;=32,Einträge!D777&lt;=35),3,(IF(AND(Einträge!D777&lt;29,Einträge!D777&gt;0),1,IF(Einträge!D777="",0,4)))))</f>
        <v>0</v>
      </c>
      <c r="F777" s="351"/>
      <c r="G777" s="352"/>
      <c r="H777" s="351"/>
      <c r="I777" s="352"/>
      <c r="J777" s="345"/>
      <c r="K777" s="346"/>
      <c r="L777" s="346"/>
      <c r="M777" s="188"/>
      <c r="N777" s="31"/>
      <c r="O777" s="30"/>
      <c r="P777" s="30"/>
      <c r="Q777" s="31"/>
      <c r="R777" s="31"/>
      <c r="S777" s="228"/>
      <c r="T777" s="242"/>
      <c r="U777" s="235"/>
    </row>
    <row r="778" spans="1:21" ht="19.5" customHeight="1">
      <c r="A778" s="36"/>
      <c r="B778" s="353"/>
      <c r="C778" s="354"/>
      <c r="D778" s="137"/>
      <c r="E778" s="206">
        <f>IF(AND(Einträge!D778&gt;=29,Einträge!D778&lt;32),2,IF(AND(Einträge!D778&gt;=32,Einträge!D778&lt;=35),3,(IF(AND(Einträge!D778&lt;29,Einträge!D778&gt;0),1,IF(Einträge!D778="",0,4)))))</f>
        <v>0</v>
      </c>
      <c r="F778" s="349"/>
      <c r="G778" s="350"/>
      <c r="H778" s="349"/>
      <c r="I778" s="350"/>
      <c r="J778" s="347"/>
      <c r="K778" s="348"/>
      <c r="L778" s="348"/>
      <c r="M778" s="188"/>
      <c r="N778" s="35"/>
      <c r="O778" s="34"/>
      <c r="P778" s="34"/>
      <c r="Q778" s="35"/>
      <c r="R778" s="35"/>
      <c r="S778" s="227"/>
      <c r="T778" s="241"/>
      <c r="U778" s="234"/>
    </row>
    <row r="779" spans="1:21" ht="19.5" customHeight="1">
      <c r="A779" s="58"/>
      <c r="B779" s="355"/>
      <c r="C779" s="355"/>
      <c r="D779" s="191"/>
      <c r="E779" s="206">
        <f>IF(AND(Einträge!D779&gt;=29,Einträge!D779&lt;32),2,IF(AND(Einträge!D779&gt;=32,Einträge!D779&lt;=35),3,(IF(AND(Einträge!D779&lt;29,Einträge!D779&gt;0),1,IF(Einträge!D779="",0,4)))))</f>
        <v>0</v>
      </c>
      <c r="F779" s="351"/>
      <c r="G779" s="352"/>
      <c r="H779" s="351"/>
      <c r="I779" s="352"/>
      <c r="J779" s="345"/>
      <c r="K779" s="346"/>
      <c r="L779" s="346"/>
      <c r="M779" s="188"/>
      <c r="N779" s="31"/>
      <c r="O779" s="30"/>
      <c r="P779" s="30"/>
      <c r="Q779" s="31"/>
      <c r="R779" s="31"/>
      <c r="S779" s="228"/>
      <c r="T779" s="242"/>
      <c r="U779" s="235"/>
    </row>
    <row r="780" spans="1:21" ht="19.5" customHeight="1">
      <c r="A780" s="36"/>
      <c r="B780" s="353"/>
      <c r="C780" s="354"/>
      <c r="D780" s="137"/>
      <c r="E780" s="206">
        <f>IF(AND(Einträge!D780&gt;=29,Einträge!D780&lt;32),2,IF(AND(Einträge!D780&gt;=32,Einträge!D780&lt;=35),3,(IF(AND(Einträge!D780&lt;29,Einträge!D780&gt;0),1,IF(Einträge!D780="",0,4)))))</f>
        <v>0</v>
      </c>
      <c r="F780" s="349"/>
      <c r="G780" s="350"/>
      <c r="H780" s="349"/>
      <c r="I780" s="350"/>
      <c r="J780" s="347"/>
      <c r="K780" s="348"/>
      <c r="L780" s="348"/>
      <c r="M780" s="188"/>
      <c r="N780" s="35"/>
      <c r="O780" s="34"/>
      <c r="P780" s="34"/>
      <c r="Q780" s="35"/>
      <c r="R780" s="35"/>
      <c r="S780" s="227"/>
      <c r="T780" s="241"/>
      <c r="U780" s="234"/>
    </row>
    <row r="781" spans="1:21" ht="19.5" customHeight="1">
      <c r="A781" s="58"/>
      <c r="B781" s="355"/>
      <c r="C781" s="355"/>
      <c r="D781" s="191"/>
      <c r="E781" s="206">
        <f>IF(AND(Einträge!D781&gt;=29,Einträge!D781&lt;32),2,IF(AND(Einträge!D781&gt;=32,Einträge!D781&lt;=35),3,(IF(AND(Einträge!D781&lt;29,Einträge!D781&gt;0),1,IF(Einträge!D781="",0,4)))))</f>
        <v>0</v>
      </c>
      <c r="F781" s="351"/>
      <c r="G781" s="352"/>
      <c r="H781" s="351"/>
      <c r="I781" s="352"/>
      <c r="J781" s="345"/>
      <c r="K781" s="346"/>
      <c r="L781" s="346"/>
      <c r="M781" s="188"/>
      <c r="N781" s="31"/>
      <c r="O781" s="30"/>
      <c r="P781" s="30"/>
      <c r="Q781" s="31"/>
      <c r="R781" s="31"/>
      <c r="S781" s="228"/>
      <c r="T781" s="242"/>
      <c r="U781" s="235"/>
    </row>
    <row r="782" spans="1:21" ht="19.5" customHeight="1">
      <c r="A782" s="36"/>
      <c r="B782" s="353"/>
      <c r="C782" s="354"/>
      <c r="D782" s="137"/>
      <c r="E782" s="206">
        <f>IF(AND(Einträge!D782&gt;=29,Einträge!D782&lt;32),2,IF(AND(Einträge!D782&gt;=32,Einträge!D782&lt;=35),3,(IF(AND(Einträge!D782&lt;29,Einträge!D782&gt;0),1,IF(Einträge!D782="",0,4)))))</f>
        <v>0</v>
      </c>
      <c r="F782" s="349"/>
      <c r="G782" s="350"/>
      <c r="H782" s="349"/>
      <c r="I782" s="350"/>
      <c r="J782" s="347"/>
      <c r="K782" s="348"/>
      <c r="L782" s="348"/>
      <c r="M782" s="188"/>
      <c r="N782" s="53"/>
      <c r="O782" s="54"/>
      <c r="P782" s="54"/>
      <c r="Q782" s="53"/>
      <c r="R782" s="53"/>
      <c r="S782" s="230"/>
      <c r="T782" s="244"/>
      <c r="U782" s="237"/>
    </row>
    <row r="783" spans="1:21" ht="19.5" customHeight="1">
      <c r="A783" s="58"/>
      <c r="B783" s="355"/>
      <c r="C783" s="355"/>
      <c r="D783" s="191"/>
      <c r="E783" s="206">
        <f>IF(AND(Einträge!D783&gt;=29,Einträge!D783&lt;32),2,IF(AND(Einträge!D783&gt;=32,Einträge!D783&lt;=35),3,(IF(AND(Einträge!D783&lt;29,Einträge!D783&gt;0),1,IF(Einträge!D783="",0,4)))))</f>
        <v>0</v>
      </c>
      <c r="F783" s="351"/>
      <c r="G783" s="352"/>
      <c r="H783" s="351"/>
      <c r="I783" s="352"/>
      <c r="J783" s="345"/>
      <c r="K783" s="346"/>
      <c r="L783" s="346"/>
      <c r="M783" s="188"/>
      <c r="N783" s="31"/>
      <c r="O783" s="30"/>
      <c r="P783" s="30"/>
      <c r="Q783" s="31"/>
      <c r="R783" s="31"/>
      <c r="S783" s="228"/>
      <c r="T783" s="242"/>
      <c r="U783" s="235"/>
    </row>
    <row r="784" spans="1:21" ht="19.5" customHeight="1">
      <c r="A784" s="36"/>
      <c r="B784" s="353"/>
      <c r="C784" s="354"/>
      <c r="D784" s="137"/>
      <c r="E784" s="206">
        <f>IF(AND(Einträge!D784&gt;=29,Einträge!D784&lt;32),2,IF(AND(Einträge!D784&gt;=32,Einträge!D784&lt;=35),3,(IF(AND(Einträge!D784&lt;29,Einträge!D784&gt;0),1,IF(Einträge!D784="",0,4)))))</f>
        <v>0</v>
      </c>
      <c r="F784" s="349"/>
      <c r="G784" s="350"/>
      <c r="H784" s="349"/>
      <c r="I784" s="350"/>
      <c r="J784" s="347"/>
      <c r="K784" s="348"/>
      <c r="L784" s="348"/>
      <c r="M784" s="188"/>
      <c r="N784" s="33"/>
      <c r="O784" s="32"/>
      <c r="P784" s="32"/>
      <c r="Q784" s="33"/>
      <c r="R784" s="33"/>
      <c r="S784" s="229"/>
      <c r="T784" s="243"/>
      <c r="U784" s="236"/>
    </row>
    <row r="785" spans="1:21" ht="19.5" customHeight="1">
      <c r="A785" s="58"/>
      <c r="B785" s="355"/>
      <c r="C785" s="355"/>
      <c r="D785" s="191"/>
      <c r="E785" s="206">
        <f>IF(AND(Einträge!D785&gt;=29,Einträge!D785&lt;32),2,IF(AND(Einträge!D785&gt;=32,Einträge!D785&lt;=35),3,(IF(AND(Einträge!D785&lt;29,Einträge!D785&gt;0),1,IF(Einträge!D785="",0,4)))))</f>
        <v>0</v>
      </c>
      <c r="F785" s="351"/>
      <c r="G785" s="352"/>
      <c r="H785" s="351"/>
      <c r="I785" s="352"/>
      <c r="J785" s="345"/>
      <c r="K785" s="346"/>
      <c r="L785" s="346"/>
      <c r="M785" s="188"/>
      <c r="N785" s="31"/>
      <c r="O785" s="30"/>
      <c r="P785" s="30"/>
      <c r="Q785" s="31"/>
      <c r="R785" s="31"/>
      <c r="S785" s="228"/>
      <c r="T785" s="242"/>
      <c r="U785" s="235"/>
    </row>
    <row r="786" spans="1:21" ht="19.5" customHeight="1">
      <c r="A786" s="36"/>
      <c r="B786" s="353"/>
      <c r="C786" s="354"/>
      <c r="D786" s="137"/>
      <c r="E786" s="206">
        <f>IF(AND(Einträge!D786&gt;=29,Einträge!D786&lt;32),2,IF(AND(Einträge!D786&gt;=32,Einträge!D786&lt;=35),3,(IF(AND(Einträge!D786&lt;29,Einträge!D786&gt;0),1,IF(Einträge!D786="",0,4)))))</f>
        <v>0</v>
      </c>
      <c r="F786" s="349"/>
      <c r="G786" s="350"/>
      <c r="H786" s="349"/>
      <c r="I786" s="350"/>
      <c r="J786" s="347"/>
      <c r="K786" s="348"/>
      <c r="L786" s="348"/>
      <c r="M786" s="188"/>
      <c r="N786" s="35"/>
      <c r="O786" s="34"/>
      <c r="P786" s="34"/>
      <c r="Q786" s="35"/>
      <c r="R786" s="35"/>
      <c r="S786" s="227"/>
      <c r="T786" s="241"/>
      <c r="U786" s="234"/>
    </row>
    <row r="787" spans="1:21" ht="19.5" customHeight="1">
      <c r="A787" s="58"/>
      <c r="B787" s="355"/>
      <c r="C787" s="355"/>
      <c r="D787" s="191"/>
      <c r="E787" s="206">
        <f>IF(AND(Einträge!D787&gt;=29,Einträge!D787&lt;32),2,IF(AND(Einträge!D787&gt;=32,Einträge!D787&lt;=35),3,(IF(AND(Einträge!D787&lt;29,Einträge!D787&gt;0),1,IF(Einträge!D787="",0,4)))))</f>
        <v>0</v>
      </c>
      <c r="F787" s="351"/>
      <c r="G787" s="352"/>
      <c r="H787" s="351"/>
      <c r="I787" s="352"/>
      <c r="J787" s="345"/>
      <c r="K787" s="346"/>
      <c r="L787" s="346"/>
      <c r="M787" s="188"/>
      <c r="N787" s="31"/>
      <c r="O787" s="30"/>
      <c r="P787" s="30"/>
      <c r="Q787" s="31"/>
      <c r="R787" s="31"/>
      <c r="S787" s="228"/>
      <c r="T787" s="242"/>
      <c r="U787" s="235"/>
    </row>
    <row r="788" spans="1:21" ht="19.5" customHeight="1">
      <c r="A788" s="36"/>
      <c r="B788" s="353"/>
      <c r="C788" s="354"/>
      <c r="D788" s="137"/>
      <c r="E788" s="206">
        <f>IF(AND(Einträge!D788&gt;=29,Einträge!D788&lt;32),2,IF(AND(Einträge!D788&gt;=32,Einträge!D788&lt;=35),3,(IF(AND(Einträge!D788&lt;29,Einträge!D788&gt;0),1,IF(Einträge!D788="",0,4)))))</f>
        <v>0</v>
      </c>
      <c r="F788" s="349"/>
      <c r="G788" s="350"/>
      <c r="H788" s="349"/>
      <c r="I788" s="350"/>
      <c r="J788" s="347"/>
      <c r="K788" s="348"/>
      <c r="L788" s="348"/>
      <c r="M788" s="188"/>
      <c r="N788" s="35"/>
      <c r="O788" s="34"/>
      <c r="P788" s="34"/>
      <c r="Q788" s="35"/>
      <c r="R788" s="35"/>
      <c r="S788" s="227"/>
      <c r="T788" s="241"/>
      <c r="U788" s="234"/>
    </row>
    <row r="789" spans="1:21" ht="19.5" customHeight="1">
      <c r="A789" s="58"/>
      <c r="B789" s="355"/>
      <c r="C789" s="355"/>
      <c r="D789" s="191"/>
      <c r="E789" s="206">
        <f>IF(AND(Einträge!D789&gt;=29,Einträge!D789&lt;32),2,IF(AND(Einträge!D789&gt;=32,Einträge!D789&lt;=35),3,(IF(AND(Einträge!D789&lt;29,Einträge!D789&gt;0),1,IF(Einträge!D789="",0,4)))))</f>
        <v>0</v>
      </c>
      <c r="F789" s="351"/>
      <c r="G789" s="352"/>
      <c r="H789" s="351"/>
      <c r="I789" s="352"/>
      <c r="J789" s="345"/>
      <c r="K789" s="346"/>
      <c r="L789" s="346"/>
      <c r="M789" s="188"/>
      <c r="N789" s="31"/>
      <c r="O789" s="30"/>
      <c r="P789" s="30"/>
      <c r="Q789" s="31"/>
      <c r="R789" s="31"/>
      <c r="S789" s="228"/>
      <c r="T789" s="242"/>
      <c r="U789" s="235"/>
    </row>
    <row r="790" spans="1:21" ht="19.5" customHeight="1">
      <c r="A790" s="36"/>
      <c r="B790" s="353"/>
      <c r="C790" s="354"/>
      <c r="D790" s="137"/>
      <c r="E790" s="206">
        <f>IF(AND(Einträge!D790&gt;=29,Einträge!D790&lt;32),2,IF(AND(Einträge!D790&gt;=32,Einträge!D790&lt;=35),3,(IF(AND(Einträge!D790&lt;29,Einträge!D790&gt;0),1,IF(Einträge!D790="",0,4)))))</f>
        <v>0</v>
      </c>
      <c r="F790" s="349"/>
      <c r="G790" s="350"/>
      <c r="H790" s="349"/>
      <c r="I790" s="350"/>
      <c r="J790" s="347"/>
      <c r="K790" s="348"/>
      <c r="L790" s="348"/>
      <c r="M790" s="188"/>
      <c r="N790" s="35"/>
      <c r="O790" s="34"/>
      <c r="P790" s="34"/>
      <c r="Q790" s="35"/>
      <c r="R790" s="35"/>
      <c r="S790" s="227"/>
      <c r="T790" s="241"/>
      <c r="U790" s="234"/>
    </row>
    <row r="791" spans="1:21" ht="19.5" customHeight="1">
      <c r="A791" s="58"/>
      <c r="B791" s="355"/>
      <c r="C791" s="355"/>
      <c r="D791" s="191"/>
      <c r="E791" s="206">
        <f>IF(AND(Einträge!D791&gt;=29,Einträge!D791&lt;32),2,IF(AND(Einträge!D791&gt;=32,Einträge!D791&lt;=35),3,(IF(AND(Einträge!D791&lt;29,Einträge!D791&gt;0),1,IF(Einträge!D791="",0,4)))))</f>
        <v>0</v>
      </c>
      <c r="F791" s="351"/>
      <c r="G791" s="352"/>
      <c r="H791" s="351"/>
      <c r="I791" s="352"/>
      <c r="J791" s="345"/>
      <c r="K791" s="346"/>
      <c r="L791" s="346"/>
      <c r="M791" s="188"/>
      <c r="N791" s="31"/>
      <c r="O791" s="30"/>
      <c r="P791" s="30"/>
      <c r="Q791" s="31"/>
      <c r="R791" s="31"/>
      <c r="S791" s="228"/>
      <c r="T791" s="242"/>
      <c r="U791" s="235"/>
    </row>
    <row r="792" spans="1:21" ht="19.5" customHeight="1">
      <c r="A792" s="36"/>
      <c r="B792" s="353"/>
      <c r="C792" s="354"/>
      <c r="D792" s="137"/>
      <c r="E792" s="206">
        <f>IF(AND(Einträge!D792&gt;=29,Einträge!D792&lt;32),2,IF(AND(Einträge!D792&gt;=32,Einträge!D792&lt;=35),3,(IF(AND(Einträge!D792&lt;29,Einträge!D792&gt;0),1,IF(Einträge!D792="",0,4)))))</f>
        <v>0</v>
      </c>
      <c r="F792" s="349"/>
      <c r="G792" s="350"/>
      <c r="H792" s="349"/>
      <c r="I792" s="350"/>
      <c r="J792" s="347"/>
      <c r="K792" s="348"/>
      <c r="L792" s="348"/>
      <c r="M792" s="188"/>
      <c r="N792" s="35"/>
      <c r="O792" s="34"/>
      <c r="P792" s="34"/>
      <c r="Q792" s="35"/>
      <c r="R792" s="35"/>
      <c r="S792" s="227"/>
      <c r="T792" s="241"/>
      <c r="U792" s="234"/>
    </row>
    <row r="793" spans="1:21" ht="19.5" customHeight="1">
      <c r="A793" s="58"/>
      <c r="B793" s="355"/>
      <c r="C793" s="355"/>
      <c r="D793" s="191"/>
      <c r="E793" s="206">
        <f>IF(AND(Einträge!D793&gt;=29,Einträge!D793&lt;32),2,IF(AND(Einträge!D793&gt;=32,Einträge!D793&lt;=35),3,(IF(AND(Einträge!D793&lt;29,Einträge!D793&gt;0),1,IF(Einträge!D793="",0,4)))))</f>
        <v>0</v>
      </c>
      <c r="F793" s="351"/>
      <c r="G793" s="352"/>
      <c r="H793" s="351"/>
      <c r="I793" s="352"/>
      <c r="J793" s="345"/>
      <c r="K793" s="346"/>
      <c r="L793" s="346"/>
      <c r="M793" s="188"/>
      <c r="N793" s="31"/>
      <c r="O793" s="30"/>
      <c r="P793" s="30"/>
      <c r="Q793" s="31"/>
      <c r="R793" s="31"/>
      <c r="S793" s="228"/>
      <c r="T793" s="242"/>
      <c r="U793" s="235"/>
    </row>
    <row r="794" spans="1:21" ht="19.5" customHeight="1">
      <c r="A794" s="36"/>
      <c r="B794" s="353"/>
      <c r="C794" s="354"/>
      <c r="D794" s="137"/>
      <c r="E794" s="206">
        <f>IF(AND(Einträge!D794&gt;=29,Einträge!D794&lt;32),2,IF(AND(Einträge!D794&gt;=32,Einträge!D794&lt;=35),3,(IF(AND(Einträge!D794&lt;29,Einträge!D794&gt;0),1,IF(Einträge!D794="",0,4)))))</f>
        <v>0</v>
      </c>
      <c r="F794" s="349"/>
      <c r="G794" s="350"/>
      <c r="H794" s="349"/>
      <c r="I794" s="350"/>
      <c r="J794" s="347"/>
      <c r="K794" s="348"/>
      <c r="L794" s="348"/>
      <c r="M794" s="188"/>
      <c r="N794" s="35"/>
      <c r="O794" s="34"/>
      <c r="P794" s="34"/>
      <c r="Q794" s="35"/>
      <c r="R794" s="35"/>
      <c r="S794" s="227"/>
      <c r="T794" s="241"/>
      <c r="U794" s="234"/>
    </row>
    <row r="795" spans="1:21" ht="19.5" customHeight="1">
      <c r="A795" s="58"/>
      <c r="B795" s="355"/>
      <c r="C795" s="355"/>
      <c r="D795" s="191"/>
      <c r="E795" s="206">
        <f>IF(AND(Einträge!D795&gt;=29,Einträge!D795&lt;32),2,IF(AND(Einträge!D795&gt;=32,Einträge!D795&lt;=35),3,(IF(AND(Einträge!D795&lt;29,Einträge!D795&gt;0),1,IF(Einträge!D795="",0,4)))))</f>
        <v>0</v>
      </c>
      <c r="F795" s="351"/>
      <c r="G795" s="352"/>
      <c r="H795" s="351"/>
      <c r="I795" s="352"/>
      <c r="J795" s="345"/>
      <c r="K795" s="346"/>
      <c r="L795" s="346"/>
      <c r="M795" s="188"/>
      <c r="N795" s="31"/>
      <c r="O795" s="30"/>
      <c r="P795" s="30"/>
      <c r="Q795" s="31"/>
      <c r="R795" s="31"/>
      <c r="S795" s="228"/>
      <c r="T795" s="242"/>
      <c r="U795" s="235"/>
    </row>
    <row r="796" spans="1:21" ht="19.5" customHeight="1">
      <c r="A796" s="36"/>
      <c r="B796" s="353"/>
      <c r="C796" s="354"/>
      <c r="D796" s="137"/>
      <c r="E796" s="206">
        <f>IF(AND(Einträge!D796&gt;=29,Einträge!D796&lt;32),2,IF(AND(Einträge!D796&gt;=32,Einträge!D796&lt;=35),3,(IF(AND(Einträge!D796&lt;29,Einträge!D796&gt;0),1,IF(Einträge!D796="",0,4)))))</f>
        <v>0</v>
      </c>
      <c r="F796" s="349"/>
      <c r="G796" s="350"/>
      <c r="H796" s="349"/>
      <c r="I796" s="350"/>
      <c r="J796" s="347"/>
      <c r="K796" s="348"/>
      <c r="L796" s="348"/>
      <c r="M796" s="188"/>
      <c r="N796" s="35"/>
      <c r="O796" s="34"/>
      <c r="P796" s="34"/>
      <c r="Q796" s="35"/>
      <c r="R796" s="35"/>
      <c r="S796" s="227"/>
      <c r="T796" s="241"/>
      <c r="U796" s="234"/>
    </row>
    <row r="797" spans="1:21" ht="19.5" customHeight="1">
      <c r="A797" s="58"/>
      <c r="B797" s="355"/>
      <c r="C797" s="355"/>
      <c r="D797" s="191"/>
      <c r="E797" s="206">
        <f>IF(AND(Einträge!D797&gt;=29,Einträge!D797&lt;32),2,IF(AND(Einträge!D797&gt;=32,Einträge!D797&lt;=35),3,(IF(AND(Einträge!D797&lt;29,Einträge!D797&gt;0),1,IF(Einträge!D797="",0,4)))))</f>
        <v>0</v>
      </c>
      <c r="F797" s="351"/>
      <c r="G797" s="352"/>
      <c r="H797" s="351"/>
      <c r="I797" s="352"/>
      <c r="J797" s="345"/>
      <c r="K797" s="346"/>
      <c r="L797" s="346"/>
      <c r="M797" s="188"/>
      <c r="N797" s="31"/>
      <c r="O797" s="30"/>
      <c r="P797" s="30"/>
      <c r="Q797" s="31"/>
      <c r="R797" s="31"/>
      <c r="S797" s="228"/>
      <c r="T797" s="242"/>
      <c r="U797" s="235"/>
    </row>
    <row r="798" spans="1:21" ht="19.5" customHeight="1">
      <c r="A798" s="36"/>
      <c r="B798" s="353"/>
      <c r="C798" s="354"/>
      <c r="D798" s="137"/>
      <c r="E798" s="206">
        <f>IF(AND(Einträge!D798&gt;=29,Einträge!D798&lt;32),2,IF(AND(Einträge!D798&gt;=32,Einträge!D798&lt;=35),3,(IF(AND(Einträge!D798&lt;29,Einträge!D798&gt;0),1,IF(Einträge!D798="",0,4)))))</f>
        <v>0</v>
      </c>
      <c r="F798" s="349"/>
      <c r="G798" s="350"/>
      <c r="H798" s="349"/>
      <c r="I798" s="350"/>
      <c r="J798" s="347"/>
      <c r="K798" s="348"/>
      <c r="L798" s="348"/>
      <c r="M798" s="188"/>
      <c r="N798" s="35"/>
      <c r="O798" s="34"/>
      <c r="P798" s="34"/>
      <c r="Q798" s="35"/>
      <c r="R798" s="35"/>
      <c r="S798" s="227"/>
      <c r="T798" s="241"/>
      <c r="U798" s="234"/>
    </row>
    <row r="799" spans="1:21" ht="19.5" customHeight="1">
      <c r="A799" s="58"/>
      <c r="B799" s="355"/>
      <c r="C799" s="355"/>
      <c r="D799" s="191"/>
      <c r="E799" s="206">
        <f>IF(AND(Einträge!D799&gt;=29,Einträge!D799&lt;32),2,IF(AND(Einträge!D799&gt;=32,Einträge!D799&lt;=35),3,(IF(AND(Einträge!D799&lt;29,Einträge!D799&gt;0),1,IF(Einträge!D799="",0,4)))))</f>
        <v>0</v>
      </c>
      <c r="F799" s="351"/>
      <c r="G799" s="352"/>
      <c r="H799" s="351"/>
      <c r="I799" s="352"/>
      <c r="J799" s="345"/>
      <c r="K799" s="346"/>
      <c r="L799" s="346"/>
      <c r="M799" s="188"/>
      <c r="N799" s="31"/>
      <c r="O799" s="30"/>
      <c r="P799" s="30"/>
      <c r="Q799" s="31"/>
      <c r="R799" s="31"/>
      <c r="S799" s="228"/>
      <c r="T799" s="242"/>
      <c r="U799" s="235"/>
    </row>
    <row r="800" spans="1:21" ht="19.5" customHeight="1">
      <c r="A800" s="36"/>
      <c r="B800" s="353"/>
      <c r="C800" s="354"/>
      <c r="D800" s="137"/>
      <c r="E800" s="206">
        <f>IF(AND(Einträge!D800&gt;=29,Einträge!D800&lt;32),2,IF(AND(Einträge!D800&gt;=32,Einträge!D800&lt;=35),3,(IF(AND(Einträge!D800&lt;29,Einträge!D800&gt;0),1,IF(Einträge!D800="",0,4)))))</f>
        <v>0</v>
      </c>
      <c r="F800" s="349"/>
      <c r="G800" s="350"/>
      <c r="H800" s="349"/>
      <c r="I800" s="350"/>
      <c r="J800" s="347"/>
      <c r="K800" s="348"/>
      <c r="L800" s="348"/>
      <c r="M800" s="188"/>
      <c r="N800" s="35"/>
      <c r="O800" s="34"/>
      <c r="P800" s="34"/>
      <c r="Q800" s="35"/>
      <c r="R800" s="35"/>
      <c r="S800" s="227"/>
      <c r="T800" s="241"/>
      <c r="U800" s="234"/>
    </row>
    <row r="801" spans="1:21" ht="19.5" customHeight="1">
      <c r="A801" s="58"/>
      <c r="B801" s="355"/>
      <c r="C801" s="355"/>
      <c r="D801" s="191"/>
      <c r="E801" s="206">
        <f>IF(AND(Einträge!D801&gt;=29,Einträge!D801&lt;32),2,IF(AND(Einträge!D801&gt;=32,Einträge!D801&lt;=35),3,(IF(AND(Einträge!D801&lt;29,Einträge!D801&gt;0),1,IF(Einträge!D801="",0,4)))))</f>
        <v>0</v>
      </c>
      <c r="F801" s="351"/>
      <c r="G801" s="352"/>
      <c r="H801" s="351"/>
      <c r="I801" s="352"/>
      <c r="J801" s="345"/>
      <c r="K801" s="346"/>
      <c r="L801" s="346"/>
      <c r="M801" s="188"/>
      <c r="N801" s="31"/>
      <c r="O801" s="30"/>
      <c r="P801" s="30"/>
      <c r="Q801" s="31"/>
      <c r="R801" s="31"/>
      <c r="S801" s="228"/>
      <c r="T801" s="242"/>
      <c r="U801" s="235"/>
    </row>
    <row r="802" spans="1:21" ht="19.5" customHeight="1">
      <c r="A802" s="36"/>
      <c r="B802" s="353"/>
      <c r="C802" s="354"/>
      <c r="D802" s="137"/>
      <c r="E802" s="206">
        <f>IF(AND(Einträge!D802&gt;=29,Einträge!D802&lt;32),2,IF(AND(Einträge!D802&gt;=32,Einträge!D802&lt;=35),3,(IF(AND(Einträge!D802&lt;29,Einträge!D802&gt;0),1,IF(Einträge!D802="",0,4)))))</f>
        <v>0</v>
      </c>
      <c r="F802" s="349"/>
      <c r="G802" s="350"/>
      <c r="H802" s="349"/>
      <c r="I802" s="350"/>
      <c r="J802" s="347"/>
      <c r="K802" s="348"/>
      <c r="L802" s="348"/>
      <c r="M802" s="188"/>
      <c r="N802" s="53"/>
      <c r="O802" s="54"/>
      <c r="P802" s="54"/>
      <c r="Q802" s="53"/>
      <c r="R802" s="53"/>
      <c r="S802" s="230"/>
      <c r="T802" s="244"/>
      <c r="U802" s="237"/>
    </row>
    <row r="803" spans="1:21" ht="19.5" customHeight="1">
      <c r="A803" s="58"/>
      <c r="B803" s="355"/>
      <c r="C803" s="355"/>
      <c r="D803" s="191"/>
      <c r="E803" s="206">
        <f>IF(AND(Einträge!D803&gt;=29,Einträge!D803&lt;32),2,IF(AND(Einträge!D803&gt;=32,Einträge!D803&lt;=35),3,(IF(AND(Einträge!D803&lt;29,Einträge!D803&gt;0),1,IF(Einträge!D803="",0,4)))))</f>
        <v>0</v>
      </c>
      <c r="F803" s="351"/>
      <c r="G803" s="352"/>
      <c r="H803" s="351"/>
      <c r="I803" s="352"/>
      <c r="J803" s="345"/>
      <c r="K803" s="346"/>
      <c r="L803" s="346"/>
      <c r="M803" s="188"/>
      <c r="N803" s="31"/>
      <c r="O803" s="30"/>
      <c r="P803" s="30"/>
      <c r="Q803" s="31"/>
      <c r="R803" s="31"/>
      <c r="S803" s="228"/>
      <c r="T803" s="242"/>
      <c r="U803" s="235"/>
    </row>
    <row r="804" spans="1:21" ht="19.5" customHeight="1">
      <c r="A804" s="36"/>
      <c r="B804" s="353"/>
      <c r="C804" s="354"/>
      <c r="D804" s="137"/>
      <c r="E804" s="206">
        <f>IF(AND(Einträge!D804&gt;=29,Einträge!D804&lt;32),2,IF(AND(Einträge!D804&gt;=32,Einträge!D804&lt;=35),3,(IF(AND(Einträge!D804&lt;29,Einträge!D804&gt;0),1,IF(Einträge!D804="",0,4)))))</f>
        <v>0</v>
      </c>
      <c r="F804" s="349"/>
      <c r="G804" s="350"/>
      <c r="H804" s="349"/>
      <c r="I804" s="350"/>
      <c r="J804" s="347"/>
      <c r="K804" s="348"/>
      <c r="L804" s="348"/>
      <c r="M804" s="188"/>
      <c r="N804" s="33"/>
      <c r="O804" s="32"/>
      <c r="P804" s="32"/>
      <c r="Q804" s="33"/>
      <c r="R804" s="33"/>
      <c r="S804" s="229"/>
      <c r="T804" s="243"/>
      <c r="U804" s="236"/>
    </row>
    <row r="805" spans="1:21" ht="19.5" customHeight="1">
      <c r="A805" s="58"/>
      <c r="B805" s="355"/>
      <c r="C805" s="355"/>
      <c r="D805" s="191"/>
      <c r="E805" s="206">
        <f>IF(AND(Einträge!D805&gt;=29,Einträge!D805&lt;32),2,IF(AND(Einträge!D805&gt;=32,Einträge!D805&lt;=35),3,(IF(AND(Einträge!D805&lt;29,Einträge!D805&gt;0),1,IF(Einträge!D805="",0,4)))))</f>
        <v>0</v>
      </c>
      <c r="F805" s="351"/>
      <c r="G805" s="352"/>
      <c r="H805" s="351"/>
      <c r="I805" s="352"/>
      <c r="J805" s="345"/>
      <c r="K805" s="346"/>
      <c r="L805" s="346"/>
      <c r="M805" s="188"/>
      <c r="N805" s="31"/>
      <c r="O805" s="30"/>
      <c r="P805" s="30"/>
      <c r="Q805" s="31"/>
      <c r="R805" s="31"/>
      <c r="S805" s="228"/>
      <c r="T805" s="242"/>
      <c r="U805" s="235"/>
    </row>
    <row r="806" spans="1:21" ht="19.5" customHeight="1">
      <c r="A806" s="36"/>
      <c r="B806" s="353"/>
      <c r="C806" s="354"/>
      <c r="D806" s="137"/>
      <c r="E806" s="206">
        <f>IF(AND(Einträge!D806&gt;=29,Einträge!D806&lt;32),2,IF(AND(Einträge!D806&gt;=32,Einträge!D806&lt;=35),3,(IF(AND(Einträge!D806&lt;29,Einträge!D806&gt;0),1,IF(Einträge!D806="",0,4)))))</f>
        <v>0</v>
      </c>
      <c r="F806" s="349"/>
      <c r="G806" s="350"/>
      <c r="H806" s="349"/>
      <c r="I806" s="350"/>
      <c r="J806" s="347"/>
      <c r="K806" s="348"/>
      <c r="L806" s="348"/>
      <c r="M806" s="188"/>
      <c r="N806" s="35"/>
      <c r="O806" s="34"/>
      <c r="P806" s="34"/>
      <c r="Q806" s="35"/>
      <c r="R806" s="35"/>
      <c r="S806" s="227"/>
      <c r="T806" s="241"/>
      <c r="U806" s="234"/>
    </row>
    <row r="807" spans="1:21" ht="19.5" customHeight="1">
      <c r="A807" s="58"/>
      <c r="B807" s="355"/>
      <c r="C807" s="355"/>
      <c r="D807" s="191"/>
      <c r="E807" s="206">
        <f>IF(AND(Einträge!D807&gt;=29,Einträge!D807&lt;32),2,IF(AND(Einträge!D807&gt;=32,Einträge!D807&lt;=35),3,(IF(AND(Einträge!D807&lt;29,Einträge!D807&gt;0),1,IF(Einträge!D807="",0,4)))))</f>
        <v>0</v>
      </c>
      <c r="F807" s="351"/>
      <c r="G807" s="352"/>
      <c r="H807" s="351"/>
      <c r="I807" s="352"/>
      <c r="J807" s="345"/>
      <c r="K807" s="346"/>
      <c r="L807" s="346"/>
      <c r="M807" s="188"/>
      <c r="N807" s="31"/>
      <c r="O807" s="30"/>
      <c r="P807" s="30"/>
      <c r="Q807" s="31"/>
      <c r="R807" s="31"/>
      <c r="S807" s="228"/>
      <c r="T807" s="242"/>
      <c r="U807" s="235"/>
    </row>
    <row r="808" spans="1:21" ht="19.5" customHeight="1">
      <c r="A808" s="36"/>
      <c r="B808" s="353"/>
      <c r="C808" s="354"/>
      <c r="D808" s="137"/>
      <c r="E808" s="206">
        <f>IF(AND(Einträge!D808&gt;=29,Einträge!D808&lt;32),2,IF(AND(Einträge!D808&gt;=32,Einträge!D808&lt;=35),3,(IF(AND(Einträge!D808&lt;29,Einträge!D808&gt;0),1,IF(Einträge!D808="",0,4)))))</f>
        <v>0</v>
      </c>
      <c r="F808" s="349"/>
      <c r="G808" s="350"/>
      <c r="H808" s="349"/>
      <c r="I808" s="350"/>
      <c r="J808" s="347"/>
      <c r="K808" s="348"/>
      <c r="L808" s="348"/>
      <c r="M808" s="188"/>
      <c r="N808" s="35"/>
      <c r="O808" s="34"/>
      <c r="P808" s="34"/>
      <c r="Q808" s="35"/>
      <c r="R808" s="35"/>
      <c r="S808" s="227"/>
      <c r="T808" s="241"/>
      <c r="U808" s="234"/>
    </row>
    <row r="809" spans="1:21" ht="19.5" customHeight="1">
      <c r="A809" s="58"/>
      <c r="B809" s="355"/>
      <c r="C809" s="355"/>
      <c r="D809" s="191"/>
      <c r="E809" s="206">
        <f>IF(AND(Einträge!D809&gt;=29,Einträge!D809&lt;32),2,IF(AND(Einträge!D809&gt;=32,Einträge!D809&lt;=35),3,(IF(AND(Einträge!D809&lt;29,Einträge!D809&gt;0),1,IF(Einträge!D809="",0,4)))))</f>
        <v>0</v>
      </c>
      <c r="F809" s="351"/>
      <c r="G809" s="352"/>
      <c r="H809" s="351"/>
      <c r="I809" s="352"/>
      <c r="J809" s="345"/>
      <c r="K809" s="346"/>
      <c r="L809" s="346"/>
      <c r="M809" s="188"/>
      <c r="N809" s="31"/>
      <c r="O809" s="30"/>
      <c r="P809" s="30"/>
      <c r="Q809" s="31"/>
      <c r="R809" s="31"/>
      <c r="S809" s="228"/>
      <c r="T809" s="242"/>
      <c r="U809" s="235"/>
    </row>
    <row r="810" spans="1:21" ht="19.5" customHeight="1">
      <c r="A810" s="36"/>
      <c r="B810" s="353"/>
      <c r="C810" s="354"/>
      <c r="D810" s="137"/>
      <c r="E810" s="206">
        <f>IF(AND(Einträge!D810&gt;=29,Einträge!D810&lt;32),2,IF(AND(Einträge!D810&gt;=32,Einträge!D810&lt;=35),3,(IF(AND(Einträge!D810&lt;29,Einträge!D810&gt;0),1,IF(Einträge!D810="",0,4)))))</f>
        <v>0</v>
      </c>
      <c r="F810" s="349"/>
      <c r="G810" s="350"/>
      <c r="H810" s="349"/>
      <c r="I810" s="350"/>
      <c r="J810" s="347"/>
      <c r="K810" s="348"/>
      <c r="L810" s="348"/>
      <c r="M810" s="188"/>
      <c r="N810" s="35"/>
      <c r="O810" s="34"/>
      <c r="P810" s="34"/>
      <c r="Q810" s="35"/>
      <c r="R810" s="35"/>
      <c r="S810" s="227"/>
      <c r="T810" s="241"/>
      <c r="U810" s="234"/>
    </row>
    <row r="811" spans="1:21" ht="19.5" customHeight="1">
      <c r="A811" s="58"/>
      <c r="B811" s="355"/>
      <c r="C811" s="355"/>
      <c r="D811" s="191"/>
      <c r="E811" s="206">
        <f>IF(AND(Einträge!D811&gt;=29,Einträge!D811&lt;32),2,IF(AND(Einträge!D811&gt;=32,Einträge!D811&lt;=35),3,(IF(AND(Einträge!D811&lt;29,Einträge!D811&gt;0),1,IF(Einträge!D811="",0,4)))))</f>
        <v>0</v>
      </c>
      <c r="F811" s="351"/>
      <c r="G811" s="352"/>
      <c r="H811" s="351"/>
      <c r="I811" s="352"/>
      <c r="J811" s="345"/>
      <c r="K811" s="346"/>
      <c r="L811" s="346"/>
      <c r="M811" s="188"/>
      <c r="N811" s="31"/>
      <c r="O811" s="30"/>
      <c r="P811" s="30"/>
      <c r="Q811" s="31"/>
      <c r="R811" s="31"/>
      <c r="S811" s="228"/>
      <c r="T811" s="242"/>
      <c r="U811" s="235"/>
    </row>
    <row r="812" spans="1:21" ht="19.5" customHeight="1">
      <c r="A812" s="36"/>
      <c r="B812" s="353"/>
      <c r="C812" s="354"/>
      <c r="D812" s="137"/>
      <c r="E812" s="206">
        <f>IF(AND(Einträge!D812&gt;=29,Einträge!D812&lt;32),2,IF(AND(Einträge!D812&gt;=32,Einträge!D812&lt;=35),3,(IF(AND(Einträge!D812&lt;29,Einträge!D812&gt;0),1,IF(Einträge!D812="",0,4)))))</f>
        <v>0</v>
      </c>
      <c r="F812" s="349"/>
      <c r="G812" s="350"/>
      <c r="H812" s="349"/>
      <c r="I812" s="350"/>
      <c r="J812" s="347"/>
      <c r="K812" s="348"/>
      <c r="L812" s="348"/>
      <c r="M812" s="188"/>
      <c r="N812" s="35"/>
      <c r="O812" s="34"/>
      <c r="P812" s="34"/>
      <c r="Q812" s="35"/>
      <c r="R812" s="35"/>
      <c r="S812" s="227"/>
      <c r="T812" s="241"/>
      <c r="U812" s="234"/>
    </row>
    <row r="813" spans="1:21" ht="19.5" customHeight="1">
      <c r="A813" s="58"/>
      <c r="B813" s="355"/>
      <c r="C813" s="355"/>
      <c r="D813" s="191"/>
      <c r="E813" s="206">
        <f>IF(AND(Einträge!D813&gt;=29,Einträge!D813&lt;32),2,IF(AND(Einträge!D813&gt;=32,Einträge!D813&lt;=35),3,(IF(AND(Einträge!D813&lt;29,Einträge!D813&gt;0),1,IF(Einträge!D813="",0,4)))))</f>
        <v>0</v>
      </c>
      <c r="F813" s="351"/>
      <c r="G813" s="352"/>
      <c r="H813" s="351"/>
      <c r="I813" s="352"/>
      <c r="J813" s="345"/>
      <c r="K813" s="346"/>
      <c r="L813" s="346"/>
      <c r="M813" s="188"/>
      <c r="N813" s="31"/>
      <c r="O813" s="30"/>
      <c r="P813" s="30"/>
      <c r="Q813" s="31"/>
      <c r="R813" s="31"/>
      <c r="S813" s="228"/>
      <c r="T813" s="242"/>
      <c r="U813" s="235"/>
    </row>
    <row r="814" spans="1:21" ht="19.5" customHeight="1">
      <c r="A814" s="36"/>
      <c r="B814" s="353"/>
      <c r="C814" s="354"/>
      <c r="D814" s="137"/>
      <c r="E814" s="206">
        <f>IF(AND(Einträge!D814&gt;=29,Einträge!D814&lt;32),2,IF(AND(Einträge!D814&gt;=32,Einträge!D814&lt;=35),3,(IF(AND(Einträge!D814&lt;29,Einträge!D814&gt;0),1,IF(Einträge!D814="",0,4)))))</f>
        <v>0</v>
      </c>
      <c r="F814" s="349"/>
      <c r="G814" s="350"/>
      <c r="H814" s="349"/>
      <c r="I814" s="350"/>
      <c r="J814" s="347"/>
      <c r="K814" s="348"/>
      <c r="L814" s="348"/>
      <c r="M814" s="188"/>
      <c r="N814" s="35"/>
      <c r="O814" s="34"/>
      <c r="P814" s="34"/>
      <c r="Q814" s="35"/>
      <c r="R814" s="35"/>
      <c r="S814" s="227"/>
      <c r="T814" s="241"/>
      <c r="U814" s="234"/>
    </row>
    <row r="815" spans="1:21" ht="19.5" customHeight="1">
      <c r="A815" s="58"/>
      <c r="B815" s="355"/>
      <c r="C815" s="355"/>
      <c r="D815" s="191"/>
      <c r="E815" s="206">
        <f>IF(AND(Einträge!D815&gt;=29,Einträge!D815&lt;32),2,IF(AND(Einträge!D815&gt;=32,Einträge!D815&lt;=35),3,(IF(AND(Einträge!D815&lt;29,Einträge!D815&gt;0),1,IF(Einträge!D815="",0,4)))))</f>
        <v>0</v>
      </c>
      <c r="F815" s="351"/>
      <c r="G815" s="352"/>
      <c r="H815" s="351"/>
      <c r="I815" s="352"/>
      <c r="J815" s="345"/>
      <c r="K815" s="346"/>
      <c r="L815" s="346"/>
      <c r="M815" s="188"/>
      <c r="N815" s="31"/>
      <c r="O815" s="30"/>
      <c r="P815" s="30"/>
      <c r="Q815" s="31"/>
      <c r="R815" s="31"/>
      <c r="S815" s="228"/>
      <c r="T815" s="242"/>
      <c r="U815" s="235"/>
    </row>
    <row r="816" spans="1:21" ht="19.5" customHeight="1">
      <c r="A816" s="36"/>
      <c r="B816" s="353"/>
      <c r="C816" s="354"/>
      <c r="D816" s="137"/>
      <c r="E816" s="206">
        <f>IF(AND(Einträge!D816&gt;=29,Einträge!D816&lt;32),2,IF(AND(Einträge!D816&gt;=32,Einträge!D816&lt;=35),3,(IF(AND(Einträge!D816&lt;29,Einträge!D816&gt;0),1,IF(Einträge!D816="",0,4)))))</f>
        <v>0</v>
      </c>
      <c r="F816" s="349"/>
      <c r="G816" s="350"/>
      <c r="H816" s="349"/>
      <c r="I816" s="350"/>
      <c r="J816" s="347"/>
      <c r="K816" s="348"/>
      <c r="L816" s="348"/>
      <c r="M816" s="188"/>
      <c r="N816" s="35"/>
      <c r="O816" s="34"/>
      <c r="P816" s="34"/>
      <c r="Q816" s="35"/>
      <c r="R816" s="35"/>
      <c r="S816" s="227"/>
      <c r="T816" s="241"/>
      <c r="U816" s="234"/>
    </row>
    <row r="817" spans="1:21" ht="19.5" customHeight="1">
      <c r="A817" s="58"/>
      <c r="B817" s="355"/>
      <c r="C817" s="355"/>
      <c r="D817" s="191"/>
      <c r="E817" s="206">
        <f>IF(AND(Einträge!D817&gt;=29,Einträge!D817&lt;32),2,IF(AND(Einträge!D817&gt;=32,Einträge!D817&lt;=35),3,(IF(AND(Einträge!D817&lt;29,Einträge!D817&gt;0),1,IF(Einträge!D817="",0,4)))))</f>
        <v>0</v>
      </c>
      <c r="F817" s="351"/>
      <c r="G817" s="352"/>
      <c r="H817" s="351"/>
      <c r="I817" s="352"/>
      <c r="J817" s="345"/>
      <c r="K817" s="346"/>
      <c r="L817" s="346"/>
      <c r="M817" s="188"/>
      <c r="N817" s="31"/>
      <c r="O817" s="30"/>
      <c r="P817" s="30"/>
      <c r="Q817" s="31"/>
      <c r="R817" s="31"/>
      <c r="S817" s="228"/>
      <c r="T817" s="242"/>
      <c r="U817" s="235"/>
    </row>
    <row r="818" spans="1:21" ht="19.5" customHeight="1">
      <c r="A818" s="36"/>
      <c r="B818" s="353"/>
      <c r="C818" s="354"/>
      <c r="D818" s="137"/>
      <c r="E818" s="206">
        <f>IF(AND(Einträge!D818&gt;=29,Einträge!D818&lt;32),2,IF(AND(Einträge!D818&gt;=32,Einträge!D818&lt;=35),3,(IF(AND(Einträge!D818&lt;29,Einträge!D818&gt;0),1,IF(Einträge!D818="",0,4)))))</f>
        <v>0</v>
      </c>
      <c r="F818" s="349"/>
      <c r="G818" s="350"/>
      <c r="H818" s="351"/>
      <c r="I818" s="352"/>
      <c r="J818" s="347"/>
      <c r="K818" s="348"/>
      <c r="L818" s="348"/>
      <c r="M818" s="188"/>
      <c r="N818" s="35"/>
      <c r="O818" s="34"/>
      <c r="P818" s="34"/>
      <c r="Q818" s="35"/>
      <c r="R818" s="35"/>
      <c r="S818" s="227"/>
      <c r="T818" s="241"/>
      <c r="U818" s="234"/>
    </row>
    <row r="819" spans="1:21" ht="19.5" customHeight="1">
      <c r="A819" s="58"/>
      <c r="B819" s="355"/>
      <c r="C819" s="355"/>
      <c r="D819" s="191"/>
      <c r="E819" s="206">
        <f>IF(AND(Einträge!D819&gt;=29,Einträge!D819&lt;32),2,IF(AND(Einträge!D819&gt;=32,Einträge!D819&lt;=35),3,(IF(AND(Einträge!D819&lt;29,Einträge!D819&gt;0),1,IF(Einträge!D819="",0,4)))))</f>
        <v>0</v>
      </c>
      <c r="F819" s="351"/>
      <c r="G819" s="352"/>
      <c r="H819" s="349"/>
      <c r="I819" s="350"/>
      <c r="J819" s="345"/>
      <c r="K819" s="346"/>
      <c r="L819" s="346"/>
      <c r="M819" s="188"/>
      <c r="N819" s="31"/>
      <c r="O819" s="30"/>
      <c r="P819" s="30"/>
      <c r="Q819" s="31"/>
      <c r="R819" s="31"/>
      <c r="S819" s="228"/>
      <c r="T819" s="242"/>
      <c r="U819" s="235"/>
    </row>
    <row r="820" spans="1:21" ht="19.5" customHeight="1">
      <c r="A820" s="36"/>
      <c r="B820" s="353"/>
      <c r="C820" s="354"/>
      <c r="D820" s="137"/>
      <c r="E820" s="206">
        <f>IF(AND(Einträge!D820&gt;=29,Einträge!D820&lt;32),2,IF(AND(Einträge!D820&gt;=32,Einträge!D820&lt;=35),3,(IF(AND(Einträge!D820&lt;29,Einträge!D820&gt;0),1,IF(Einträge!D820="",0,4)))))</f>
        <v>0</v>
      </c>
      <c r="F820" s="349"/>
      <c r="G820" s="350"/>
      <c r="H820" s="351"/>
      <c r="I820" s="352"/>
      <c r="J820" s="347"/>
      <c r="K820" s="348"/>
      <c r="L820" s="348"/>
      <c r="M820" s="188"/>
      <c r="N820" s="35"/>
      <c r="O820" s="34"/>
      <c r="P820" s="34"/>
      <c r="Q820" s="35"/>
      <c r="R820" s="35"/>
      <c r="S820" s="227"/>
      <c r="T820" s="241"/>
      <c r="U820" s="234"/>
    </row>
    <row r="821" spans="1:21" ht="19.5" customHeight="1">
      <c r="A821" s="58"/>
      <c r="B821" s="355"/>
      <c r="C821" s="355"/>
      <c r="D821" s="191"/>
      <c r="E821" s="206">
        <f>IF(AND(Einträge!D821&gt;=29,Einträge!D821&lt;32),2,IF(AND(Einträge!D821&gt;=32,Einträge!D821&lt;=35),3,(IF(AND(Einträge!D821&lt;29,Einträge!D821&gt;0),1,IF(Einträge!D821="",0,4)))))</f>
        <v>0</v>
      </c>
      <c r="F821" s="351"/>
      <c r="G821" s="352"/>
      <c r="H821" s="349"/>
      <c r="I821" s="350"/>
      <c r="J821" s="345"/>
      <c r="K821" s="346"/>
      <c r="L821" s="346"/>
      <c r="M821" s="188"/>
      <c r="N821" s="31"/>
      <c r="O821" s="30"/>
      <c r="P821" s="30"/>
      <c r="Q821" s="31"/>
      <c r="R821" s="31"/>
      <c r="S821" s="228"/>
      <c r="T821" s="242"/>
      <c r="U821" s="235"/>
    </row>
    <row r="822" spans="1:21" ht="19.5" customHeight="1">
      <c r="A822" s="36"/>
      <c r="B822" s="353"/>
      <c r="C822" s="354"/>
      <c r="D822" s="137"/>
      <c r="E822" s="206">
        <f>IF(AND(Einträge!D822&gt;=29,Einträge!D822&lt;32),2,IF(AND(Einträge!D822&gt;=32,Einträge!D822&lt;=35),3,(IF(AND(Einträge!D822&lt;29,Einträge!D822&gt;0),1,IF(Einträge!D822="",0,4)))))</f>
        <v>0</v>
      </c>
      <c r="F822" s="349"/>
      <c r="G822" s="350"/>
      <c r="H822" s="351"/>
      <c r="I822" s="352"/>
      <c r="J822" s="347"/>
      <c r="K822" s="348"/>
      <c r="L822" s="348"/>
      <c r="M822" s="188"/>
      <c r="N822" s="53"/>
      <c r="O822" s="54"/>
      <c r="P822" s="54"/>
      <c r="Q822" s="53"/>
      <c r="R822" s="53"/>
      <c r="S822" s="230"/>
      <c r="T822" s="244"/>
      <c r="U822" s="237"/>
    </row>
    <row r="823" spans="1:21" ht="19.5" customHeight="1">
      <c r="A823" s="58"/>
      <c r="B823" s="355"/>
      <c r="C823" s="355"/>
      <c r="D823" s="191"/>
      <c r="E823" s="206">
        <f>IF(AND(Einträge!D823&gt;=29,Einträge!D823&lt;32),2,IF(AND(Einträge!D823&gt;=32,Einträge!D823&lt;=35),3,(IF(AND(Einträge!D823&lt;29,Einträge!D823&gt;0),1,IF(Einträge!D823="",0,4)))))</f>
        <v>0</v>
      </c>
      <c r="F823" s="351"/>
      <c r="G823" s="352"/>
      <c r="H823" s="349"/>
      <c r="I823" s="350"/>
      <c r="J823" s="345"/>
      <c r="K823" s="346"/>
      <c r="L823" s="346"/>
      <c r="M823" s="188"/>
      <c r="N823" s="31"/>
      <c r="O823" s="30"/>
      <c r="P823" s="30"/>
      <c r="Q823" s="31"/>
      <c r="R823" s="31"/>
      <c r="S823" s="228"/>
      <c r="T823" s="242"/>
      <c r="U823" s="235"/>
    </row>
    <row r="824" spans="1:21" ht="19.5" customHeight="1">
      <c r="A824" s="36"/>
      <c r="B824" s="353"/>
      <c r="C824" s="354"/>
      <c r="D824" s="137"/>
      <c r="E824" s="206">
        <f>IF(AND(Einträge!D824&gt;=29,Einträge!D824&lt;32),2,IF(AND(Einträge!D824&gt;=32,Einträge!D824&lt;=35),3,(IF(AND(Einträge!D824&lt;29,Einträge!D824&gt;0),1,IF(Einträge!D824="",0,4)))))</f>
        <v>0</v>
      </c>
      <c r="F824" s="349"/>
      <c r="G824" s="350"/>
      <c r="H824" s="351"/>
      <c r="I824" s="352"/>
      <c r="J824" s="347"/>
      <c r="K824" s="348"/>
      <c r="L824" s="348"/>
      <c r="M824" s="188"/>
      <c r="N824" s="33"/>
      <c r="O824" s="32"/>
      <c r="P824" s="32"/>
      <c r="Q824" s="33"/>
      <c r="R824" s="33"/>
      <c r="S824" s="229"/>
      <c r="T824" s="243"/>
      <c r="U824" s="236"/>
    </row>
    <row r="825" spans="1:21" ht="19.5" customHeight="1">
      <c r="A825" s="58"/>
      <c r="B825" s="355"/>
      <c r="C825" s="355"/>
      <c r="D825" s="191"/>
      <c r="E825" s="206">
        <f>IF(AND(Einträge!D825&gt;=29,Einträge!D825&lt;32),2,IF(AND(Einträge!D825&gt;=32,Einträge!D825&lt;=35),3,(IF(AND(Einträge!D825&lt;29,Einträge!D825&gt;0),1,IF(Einträge!D825="",0,4)))))</f>
        <v>0</v>
      </c>
      <c r="F825" s="351"/>
      <c r="G825" s="352"/>
      <c r="H825" s="349"/>
      <c r="I825" s="350"/>
      <c r="J825" s="345"/>
      <c r="K825" s="346"/>
      <c r="L825" s="346"/>
      <c r="M825" s="188"/>
      <c r="N825" s="31"/>
      <c r="O825" s="30"/>
      <c r="P825" s="30"/>
      <c r="Q825" s="31"/>
      <c r="R825" s="31"/>
      <c r="S825" s="228"/>
      <c r="T825" s="242"/>
      <c r="U825" s="235"/>
    </row>
    <row r="826" spans="1:21" ht="19.5" customHeight="1">
      <c r="A826" s="36"/>
      <c r="B826" s="353"/>
      <c r="C826" s="354"/>
      <c r="D826" s="137"/>
      <c r="E826" s="206">
        <f>IF(AND(Einträge!D826&gt;=29,Einträge!D826&lt;32),2,IF(AND(Einträge!D826&gt;=32,Einträge!D826&lt;=35),3,(IF(AND(Einträge!D826&lt;29,Einträge!D826&gt;0),1,IF(Einträge!D826="",0,4)))))</f>
        <v>0</v>
      </c>
      <c r="F826" s="349"/>
      <c r="G826" s="350"/>
      <c r="H826" s="351"/>
      <c r="I826" s="352"/>
      <c r="J826" s="347"/>
      <c r="K826" s="348"/>
      <c r="L826" s="348"/>
      <c r="M826" s="188"/>
      <c r="N826" s="35"/>
      <c r="O826" s="34"/>
      <c r="P826" s="34"/>
      <c r="Q826" s="35"/>
      <c r="R826" s="35"/>
      <c r="S826" s="227"/>
      <c r="T826" s="241"/>
      <c r="U826" s="234"/>
    </row>
    <row r="827" spans="1:21" ht="19.5" customHeight="1">
      <c r="A827" s="58"/>
      <c r="B827" s="355"/>
      <c r="C827" s="355"/>
      <c r="D827" s="191"/>
      <c r="E827" s="206">
        <f>IF(AND(Einträge!D827&gt;=29,Einträge!D827&lt;32),2,IF(AND(Einträge!D827&gt;=32,Einträge!D827&lt;=35),3,(IF(AND(Einträge!D827&lt;29,Einträge!D827&gt;0),1,IF(Einträge!D827="",0,4)))))</f>
        <v>0</v>
      </c>
      <c r="F827" s="351"/>
      <c r="G827" s="352"/>
      <c r="H827" s="349"/>
      <c r="I827" s="350"/>
      <c r="J827" s="345"/>
      <c r="K827" s="346"/>
      <c r="L827" s="346"/>
      <c r="M827" s="188"/>
      <c r="N827" s="31"/>
      <c r="O827" s="30"/>
      <c r="P827" s="30"/>
      <c r="Q827" s="31"/>
      <c r="R827" s="31"/>
      <c r="S827" s="228"/>
      <c r="T827" s="242"/>
      <c r="U827" s="235"/>
    </row>
    <row r="828" spans="1:21" ht="19.5" customHeight="1">
      <c r="A828" s="36"/>
      <c r="B828" s="353"/>
      <c r="C828" s="354"/>
      <c r="D828" s="137"/>
      <c r="E828" s="206">
        <f>IF(AND(Einträge!D828&gt;=29,Einträge!D828&lt;32),2,IF(AND(Einträge!D828&gt;=32,Einträge!D828&lt;=35),3,(IF(AND(Einträge!D828&lt;29,Einträge!D828&gt;0),1,IF(Einträge!D828="",0,4)))))</f>
        <v>0</v>
      </c>
      <c r="F828" s="349"/>
      <c r="G828" s="350"/>
      <c r="H828" s="351"/>
      <c r="I828" s="352"/>
      <c r="J828" s="347"/>
      <c r="K828" s="348"/>
      <c r="L828" s="348"/>
      <c r="M828" s="188"/>
      <c r="N828" s="35"/>
      <c r="O828" s="34"/>
      <c r="P828" s="34"/>
      <c r="Q828" s="35"/>
      <c r="R828" s="35"/>
      <c r="S828" s="227"/>
      <c r="T828" s="241"/>
      <c r="U828" s="234"/>
    </row>
    <row r="829" spans="1:21" ht="19.5" customHeight="1">
      <c r="A829" s="58"/>
      <c r="B829" s="355"/>
      <c r="C829" s="355"/>
      <c r="D829" s="191"/>
      <c r="E829" s="206">
        <f>IF(AND(Einträge!D829&gt;=29,Einträge!D829&lt;32),2,IF(AND(Einträge!D829&gt;=32,Einträge!D829&lt;=35),3,(IF(AND(Einträge!D829&lt;29,Einträge!D829&gt;0),1,IF(Einträge!D829="",0,4)))))</f>
        <v>0</v>
      </c>
      <c r="F829" s="351"/>
      <c r="G829" s="352"/>
      <c r="H829" s="349"/>
      <c r="I829" s="350"/>
      <c r="J829" s="345"/>
      <c r="K829" s="346"/>
      <c r="L829" s="346"/>
      <c r="M829" s="188"/>
      <c r="N829" s="31"/>
      <c r="O829" s="30"/>
      <c r="P829" s="30"/>
      <c r="Q829" s="31"/>
      <c r="R829" s="31"/>
      <c r="S829" s="228"/>
      <c r="T829" s="242"/>
      <c r="U829" s="235"/>
    </row>
    <row r="830" spans="1:21" ht="19.5" customHeight="1">
      <c r="A830" s="36"/>
      <c r="B830" s="353"/>
      <c r="C830" s="354"/>
      <c r="D830" s="137"/>
      <c r="E830" s="206">
        <f>IF(AND(Einträge!D830&gt;=29,Einträge!D830&lt;32),2,IF(AND(Einträge!D830&gt;=32,Einträge!D830&lt;=35),3,(IF(AND(Einträge!D830&lt;29,Einträge!D830&gt;0),1,IF(Einträge!D830="",0,4)))))</f>
        <v>0</v>
      </c>
      <c r="F830" s="349"/>
      <c r="G830" s="350"/>
      <c r="H830" s="351"/>
      <c r="I830" s="352"/>
      <c r="J830" s="347"/>
      <c r="K830" s="348"/>
      <c r="L830" s="348"/>
      <c r="M830" s="188"/>
      <c r="N830" s="35"/>
      <c r="O830" s="34"/>
      <c r="P830" s="34"/>
      <c r="Q830" s="35"/>
      <c r="R830" s="35"/>
      <c r="S830" s="227"/>
      <c r="T830" s="241"/>
      <c r="U830" s="234"/>
    </row>
    <row r="831" spans="1:21" ht="19.5" customHeight="1">
      <c r="A831" s="58"/>
      <c r="B831" s="355"/>
      <c r="C831" s="355"/>
      <c r="D831" s="191"/>
      <c r="E831" s="206">
        <f>IF(AND(Einträge!D831&gt;=29,Einträge!D831&lt;32),2,IF(AND(Einträge!D831&gt;=32,Einträge!D831&lt;=35),3,(IF(AND(Einträge!D831&lt;29,Einträge!D831&gt;0),1,IF(Einträge!D831="",0,4)))))</f>
        <v>0</v>
      </c>
      <c r="F831" s="351"/>
      <c r="G831" s="352"/>
      <c r="H831" s="349"/>
      <c r="I831" s="350"/>
      <c r="J831" s="345"/>
      <c r="K831" s="346"/>
      <c r="L831" s="346"/>
      <c r="M831" s="188"/>
      <c r="N831" s="31"/>
      <c r="O831" s="30"/>
      <c r="P831" s="30"/>
      <c r="Q831" s="31"/>
      <c r="R831" s="31"/>
      <c r="S831" s="228"/>
      <c r="T831" s="242"/>
      <c r="U831" s="235"/>
    </row>
    <row r="832" spans="1:21" ht="19.5" customHeight="1">
      <c r="A832" s="36"/>
      <c r="B832" s="353"/>
      <c r="C832" s="354"/>
      <c r="D832" s="137"/>
      <c r="E832" s="206">
        <f>IF(AND(Einträge!D832&gt;=29,Einträge!D832&lt;32),2,IF(AND(Einträge!D832&gt;=32,Einträge!D832&lt;=35),3,(IF(AND(Einträge!D832&lt;29,Einträge!D832&gt;0),1,IF(Einträge!D832="",0,4)))))</f>
        <v>0</v>
      </c>
      <c r="F832" s="349"/>
      <c r="G832" s="350"/>
      <c r="H832" s="351"/>
      <c r="I832" s="352"/>
      <c r="J832" s="347"/>
      <c r="K832" s="348"/>
      <c r="L832" s="348"/>
      <c r="M832" s="188"/>
      <c r="N832" s="35"/>
      <c r="O832" s="34"/>
      <c r="P832" s="34"/>
      <c r="Q832" s="35"/>
      <c r="R832" s="35"/>
      <c r="S832" s="227"/>
      <c r="T832" s="241"/>
      <c r="U832" s="234"/>
    </row>
    <row r="833" spans="1:21" ht="19.5" customHeight="1">
      <c r="A833" s="58"/>
      <c r="B833" s="355"/>
      <c r="C833" s="355"/>
      <c r="D833" s="191"/>
      <c r="E833" s="206">
        <f>IF(AND(Einträge!D833&gt;=29,Einträge!D833&lt;32),2,IF(AND(Einträge!D833&gt;=32,Einträge!D833&lt;=35),3,(IF(AND(Einträge!D833&lt;29,Einträge!D833&gt;0),1,IF(Einträge!D833="",0,4)))))</f>
        <v>0</v>
      </c>
      <c r="F833" s="351"/>
      <c r="G833" s="352"/>
      <c r="H833" s="349"/>
      <c r="I833" s="350"/>
      <c r="J833" s="345"/>
      <c r="K833" s="346"/>
      <c r="L833" s="346"/>
      <c r="M833" s="188"/>
      <c r="N833" s="31"/>
      <c r="O833" s="30"/>
      <c r="P833" s="30"/>
      <c r="Q833" s="31"/>
      <c r="R833" s="31"/>
      <c r="S833" s="228"/>
      <c r="T833" s="242"/>
      <c r="U833" s="235"/>
    </row>
    <row r="834" spans="1:21" ht="19.5" customHeight="1">
      <c r="A834" s="36"/>
      <c r="B834" s="353"/>
      <c r="C834" s="354"/>
      <c r="D834" s="137"/>
      <c r="E834" s="206">
        <f>IF(AND(Einträge!D834&gt;=29,Einträge!D834&lt;32),2,IF(AND(Einträge!D834&gt;=32,Einträge!D834&lt;=35),3,(IF(AND(Einträge!D834&lt;29,Einträge!D834&gt;0),1,IF(Einträge!D834="",0,4)))))</f>
        <v>0</v>
      </c>
      <c r="F834" s="349"/>
      <c r="G834" s="350"/>
      <c r="H834" s="351"/>
      <c r="I834" s="352"/>
      <c r="J834" s="347"/>
      <c r="K834" s="348"/>
      <c r="L834" s="348"/>
      <c r="M834" s="188"/>
      <c r="N834" s="35"/>
      <c r="O834" s="34"/>
      <c r="P834" s="34"/>
      <c r="Q834" s="35"/>
      <c r="R834" s="35"/>
      <c r="S834" s="227"/>
      <c r="T834" s="241"/>
      <c r="U834" s="234"/>
    </row>
    <row r="835" spans="1:21" ht="19.5" customHeight="1">
      <c r="A835" s="58"/>
      <c r="B835" s="355"/>
      <c r="C835" s="355"/>
      <c r="D835" s="191"/>
      <c r="E835" s="206">
        <f>IF(AND(Einträge!D835&gt;=29,Einträge!D835&lt;32),2,IF(AND(Einträge!D835&gt;=32,Einträge!D835&lt;=35),3,(IF(AND(Einträge!D835&lt;29,Einträge!D835&gt;0),1,IF(Einträge!D835="",0,4)))))</f>
        <v>0</v>
      </c>
      <c r="F835" s="351"/>
      <c r="G835" s="352"/>
      <c r="H835" s="349"/>
      <c r="I835" s="350"/>
      <c r="J835" s="345"/>
      <c r="K835" s="346"/>
      <c r="L835" s="346"/>
      <c r="M835" s="188"/>
      <c r="N835" s="31"/>
      <c r="O835" s="30"/>
      <c r="P835" s="30"/>
      <c r="Q835" s="31"/>
      <c r="R835" s="31"/>
      <c r="S835" s="228"/>
      <c r="T835" s="242"/>
      <c r="U835" s="235"/>
    </row>
    <row r="836" spans="1:21" ht="19.5" customHeight="1">
      <c r="A836" s="36"/>
      <c r="B836" s="353"/>
      <c r="C836" s="354"/>
      <c r="D836" s="137"/>
      <c r="E836" s="206">
        <f>IF(AND(Einträge!D836&gt;=29,Einträge!D836&lt;32),2,IF(AND(Einträge!D836&gt;=32,Einträge!D836&lt;=35),3,(IF(AND(Einträge!D836&lt;29,Einträge!D836&gt;0),1,IF(Einträge!D836="",0,4)))))</f>
        <v>0</v>
      </c>
      <c r="F836" s="349"/>
      <c r="G836" s="350"/>
      <c r="H836" s="351"/>
      <c r="I836" s="352"/>
      <c r="J836" s="347"/>
      <c r="K836" s="348"/>
      <c r="L836" s="348"/>
      <c r="M836" s="188"/>
      <c r="N836" s="35"/>
      <c r="O836" s="34"/>
      <c r="P836" s="34"/>
      <c r="Q836" s="35"/>
      <c r="R836" s="35"/>
      <c r="S836" s="227"/>
      <c r="T836" s="241"/>
      <c r="U836" s="234"/>
    </row>
    <row r="837" spans="1:21" ht="19.5" customHeight="1">
      <c r="A837" s="58"/>
      <c r="B837" s="355"/>
      <c r="C837" s="355"/>
      <c r="D837" s="191"/>
      <c r="E837" s="206">
        <f>IF(AND(Einträge!D837&gt;=29,Einträge!D837&lt;32),2,IF(AND(Einträge!D837&gt;=32,Einträge!D837&lt;=35),3,(IF(AND(Einträge!D837&lt;29,Einträge!D837&gt;0),1,IF(Einträge!D837="",0,4)))))</f>
        <v>0</v>
      </c>
      <c r="F837" s="351"/>
      <c r="G837" s="352"/>
      <c r="H837" s="349"/>
      <c r="I837" s="350"/>
      <c r="J837" s="345"/>
      <c r="K837" s="346"/>
      <c r="L837" s="346"/>
      <c r="M837" s="188"/>
      <c r="N837" s="31"/>
      <c r="O837" s="30"/>
      <c r="P837" s="30"/>
      <c r="Q837" s="31"/>
      <c r="R837" s="31"/>
      <c r="S837" s="228"/>
      <c r="T837" s="242"/>
      <c r="U837" s="235"/>
    </row>
    <row r="838" spans="1:21" ht="19.5" customHeight="1">
      <c r="A838" s="36"/>
      <c r="B838" s="353"/>
      <c r="C838" s="354"/>
      <c r="D838" s="137"/>
      <c r="E838" s="206">
        <f>IF(AND(Einträge!D838&gt;=29,Einträge!D838&lt;32),2,IF(AND(Einträge!D838&gt;=32,Einträge!D838&lt;=35),3,(IF(AND(Einträge!D838&lt;29,Einträge!D838&gt;0),1,IF(Einträge!D838="",0,4)))))</f>
        <v>0</v>
      </c>
      <c r="F838" s="349"/>
      <c r="G838" s="350"/>
      <c r="H838" s="351"/>
      <c r="I838" s="352"/>
      <c r="J838" s="347"/>
      <c r="K838" s="348"/>
      <c r="L838" s="348"/>
      <c r="M838" s="188"/>
      <c r="N838" s="35"/>
      <c r="O838" s="34"/>
      <c r="P838" s="34"/>
      <c r="Q838" s="35"/>
      <c r="R838" s="35"/>
      <c r="S838" s="227"/>
      <c r="T838" s="241"/>
      <c r="U838" s="234"/>
    </row>
    <row r="839" spans="1:21" ht="19.5" customHeight="1">
      <c r="A839" s="58"/>
      <c r="B839" s="355"/>
      <c r="C839" s="355"/>
      <c r="D839" s="191"/>
      <c r="E839" s="206">
        <f>IF(AND(Einträge!D839&gt;=29,Einträge!D839&lt;32),2,IF(AND(Einträge!D839&gt;=32,Einträge!D839&lt;=35),3,(IF(AND(Einträge!D839&lt;29,Einträge!D839&gt;0),1,IF(Einträge!D839="",0,4)))))</f>
        <v>0</v>
      </c>
      <c r="F839" s="351"/>
      <c r="G839" s="352"/>
      <c r="H839" s="349"/>
      <c r="I839" s="350"/>
      <c r="J839" s="345"/>
      <c r="K839" s="346"/>
      <c r="L839" s="346"/>
      <c r="M839" s="188"/>
      <c r="N839" s="31"/>
      <c r="O839" s="30"/>
      <c r="P839" s="30"/>
      <c r="Q839" s="31"/>
      <c r="R839" s="31"/>
      <c r="S839" s="228"/>
      <c r="T839" s="242"/>
      <c r="U839" s="235"/>
    </row>
    <row r="840" spans="1:21" ht="19.5" customHeight="1">
      <c r="A840" s="36"/>
      <c r="B840" s="353"/>
      <c r="C840" s="354"/>
      <c r="D840" s="137"/>
      <c r="E840" s="206">
        <f>IF(AND(Einträge!D840&gt;=29,Einträge!D840&lt;32),2,IF(AND(Einträge!D840&gt;=32,Einträge!D840&lt;=35),3,(IF(AND(Einträge!D840&lt;29,Einträge!D840&gt;0),1,IF(Einträge!D840="",0,4)))))</f>
        <v>0</v>
      </c>
      <c r="F840" s="349"/>
      <c r="G840" s="350"/>
      <c r="H840" s="351"/>
      <c r="I840" s="352"/>
      <c r="J840" s="347"/>
      <c r="K840" s="348"/>
      <c r="L840" s="348"/>
      <c r="M840" s="188"/>
      <c r="N840" s="35"/>
      <c r="O840" s="34"/>
      <c r="P840" s="34"/>
      <c r="Q840" s="35"/>
      <c r="R840" s="35"/>
      <c r="S840" s="227"/>
      <c r="T840" s="241"/>
      <c r="U840" s="234"/>
    </row>
    <row r="841" spans="1:21" ht="19.5" customHeight="1">
      <c r="A841" s="58"/>
      <c r="B841" s="355"/>
      <c r="C841" s="355"/>
      <c r="D841" s="191"/>
      <c r="E841" s="206">
        <f>IF(AND(Einträge!D841&gt;=29,Einträge!D841&lt;32),2,IF(AND(Einträge!D841&gt;=32,Einträge!D841&lt;=35),3,(IF(AND(Einträge!D841&lt;29,Einträge!D841&gt;0),1,IF(Einträge!D841="",0,4)))))</f>
        <v>0</v>
      </c>
      <c r="F841" s="351"/>
      <c r="G841" s="352"/>
      <c r="H841" s="349"/>
      <c r="I841" s="350"/>
      <c r="J841" s="345"/>
      <c r="K841" s="346"/>
      <c r="L841" s="346"/>
      <c r="M841" s="188"/>
      <c r="N841" s="31"/>
      <c r="O841" s="30"/>
      <c r="P841" s="30"/>
      <c r="Q841" s="31"/>
      <c r="R841" s="31"/>
      <c r="S841" s="228"/>
      <c r="T841" s="242"/>
      <c r="U841" s="235"/>
    </row>
    <row r="842" spans="1:21" ht="19.5" customHeight="1">
      <c r="A842" s="36"/>
      <c r="B842" s="353"/>
      <c r="C842" s="354"/>
      <c r="D842" s="137"/>
      <c r="E842" s="206">
        <f>IF(AND(Einträge!D842&gt;=29,Einträge!D842&lt;32),2,IF(AND(Einträge!D842&gt;=32,Einträge!D842&lt;=35),3,(IF(AND(Einträge!D842&lt;29,Einträge!D842&gt;0),1,IF(Einträge!D842="",0,4)))))</f>
        <v>0</v>
      </c>
      <c r="F842" s="349"/>
      <c r="G842" s="350"/>
      <c r="H842" s="351"/>
      <c r="I842" s="352"/>
      <c r="J842" s="347"/>
      <c r="K842" s="348"/>
      <c r="L842" s="348"/>
      <c r="M842" s="188"/>
      <c r="N842" s="53"/>
      <c r="O842" s="54"/>
      <c r="P842" s="54"/>
      <c r="Q842" s="53"/>
      <c r="R842" s="53"/>
      <c r="S842" s="230"/>
      <c r="T842" s="244"/>
      <c r="U842" s="237"/>
    </row>
    <row r="843" spans="1:21" ht="19.5" customHeight="1">
      <c r="A843" s="58"/>
      <c r="B843" s="355"/>
      <c r="C843" s="355"/>
      <c r="D843" s="191"/>
      <c r="E843" s="206">
        <f>IF(AND(Einträge!D843&gt;=29,Einträge!D843&lt;32),2,IF(AND(Einträge!D843&gt;=32,Einträge!D843&lt;=35),3,(IF(AND(Einträge!D843&lt;29,Einträge!D843&gt;0),1,IF(Einträge!D843="",0,4)))))</f>
        <v>0</v>
      </c>
      <c r="F843" s="351"/>
      <c r="G843" s="352"/>
      <c r="H843" s="349"/>
      <c r="I843" s="350"/>
      <c r="J843" s="345"/>
      <c r="K843" s="346"/>
      <c r="L843" s="346"/>
      <c r="M843" s="188"/>
      <c r="N843" s="31"/>
      <c r="O843" s="30"/>
      <c r="P843" s="30"/>
      <c r="Q843" s="31"/>
      <c r="R843" s="31"/>
      <c r="S843" s="228"/>
      <c r="T843" s="242"/>
      <c r="U843" s="235"/>
    </row>
    <row r="844" spans="1:21" ht="19.5" customHeight="1">
      <c r="A844" s="36"/>
      <c r="B844" s="353"/>
      <c r="C844" s="354"/>
      <c r="D844" s="137"/>
      <c r="E844" s="206">
        <f>IF(AND(Einträge!D844&gt;=29,Einträge!D844&lt;32),2,IF(AND(Einträge!D844&gt;=32,Einträge!D844&lt;=35),3,(IF(AND(Einträge!D844&lt;29,Einträge!D844&gt;0),1,IF(Einträge!D844="",0,4)))))</f>
        <v>0</v>
      </c>
      <c r="F844" s="349"/>
      <c r="G844" s="350"/>
      <c r="H844" s="351"/>
      <c r="I844" s="352"/>
      <c r="J844" s="347"/>
      <c r="K844" s="348"/>
      <c r="L844" s="348"/>
      <c r="M844" s="188"/>
      <c r="N844" s="33"/>
      <c r="O844" s="32"/>
      <c r="P844" s="32"/>
      <c r="Q844" s="33"/>
      <c r="R844" s="33"/>
      <c r="S844" s="229"/>
      <c r="T844" s="243"/>
      <c r="U844" s="236"/>
    </row>
    <row r="845" spans="1:21" ht="19.5" customHeight="1">
      <c r="A845" s="58"/>
      <c r="B845" s="355"/>
      <c r="C845" s="355"/>
      <c r="D845" s="191"/>
      <c r="E845" s="206">
        <f>IF(AND(Einträge!D845&gt;=29,Einträge!D845&lt;32),2,IF(AND(Einträge!D845&gt;=32,Einträge!D845&lt;=35),3,(IF(AND(Einträge!D845&lt;29,Einträge!D845&gt;0),1,IF(Einträge!D845="",0,4)))))</f>
        <v>0</v>
      </c>
      <c r="F845" s="351"/>
      <c r="G845" s="352"/>
      <c r="H845" s="349"/>
      <c r="I845" s="350"/>
      <c r="J845" s="345"/>
      <c r="K845" s="346"/>
      <c r="L845" s="346"/>
      <c r="M845" s="188"/>
      <c r="N845" s="31"/>
      <c r="O845" s="30"/>
      <c r="P845" s="30"/>
      <c r="Q845" s="31"/>
      <c r="R845" s="31"/>
      <c r="S845" s="228"/>
      <c r="T845" s="242"/>
      <c r="U845" s="235"/>
    </row>
    <row r="846" spans="1:21" ht="19.5" customHeight="1">
      <c r="A846" s="36"/>
      <c r="B846" s="353"/>
      <c r="C846" s="354"/>
      <c r="D846" s="137"/>
      <c r="E846" s="206">
        <f>IF(AND(Einträge!D846&gt;=29,Einträge!D846&lt;32),2,IF(AND(Einträge!D846&gt;=32,Einträge!D846&lt;=35),3,(IF(AND(Einträge!D846&lt;29,Einträge!D846&gt;0),1,IF(Einträge!D846="",0,4)))))</f>
        <v>0</v>
      </c>
      <c r="F846" s="349"/>
      <c r="G846" s="350"/>
      <c r="H846" s="351"/>
      <c r="I846" s="352"/>
      <c r="J846" s="347"/>
      <c r="K846" s="348"/>
      <c r="L846" s="348"/>
      <c r="M846" s="188"/>
      <c r="N846" s="35"/>
      <c r="O846" s="34"/>
      <c r="P846" s="34"/>
      <c r="Q846" s="35"/>
      <c r="R846" s="35"/>
      <c r="S846" s="227"/>
      <c r="T846" s="241"/>
      <c r="U846" s="234"/>
    </row>
    <row r="847" spans="1:21" ht="19.5" customHeight="1">
      <c r="A847" s="58"/>
      <c r="B847" s="355"/>
      <c r="C847" s="355"/>
      <c r="D847" s="191"/>
      <c r="E847" s="206">
        <f>IF(AND(Einträge!D847&gt;=29,Einträge!D847&lt;32),2,IF(AND(Einträge!D847&gt;=32,Einträge!D847&lt;=35),3,(IF(AND(Einträge!D847&lt;29,Einträge!D847&gt;0),1,IF(Einträge!D847="",0,4)))))</f>
        <v>0</v>
      </c>
      <c r="F847" s="351"/>
      <c r="G847" s="352"/>
      <c r="H847" s="349"/>
      <c r="I847" s="350"/>
      <c r="J847" s="345"/>
      <c r="K847" s="346"/>
      <c r="L847" s="346"/>
      <c r="M847" s="188"/>
      <c r="N847" s="31"/>
      <c r="O847" s="30"/>
      <c r="P847" s="30"/>
      <c r="Q847" s="31"/>
      <c r="R847" s="31"/>
      <c r="S847" s="228"/>
      <c r="T847" s="242"/>
      <c r="U847" s="235"/>
    </row>
    <row r="848" spans="1:21" ht="19.5" customHeight="1">
      <c r="A848" s="36"/>
      <c r="B848" s="353"/>
      <c r="C848" s="354"/>
      <c r="D848" s="137"/>
      <c r="E848" s="206">
        <f>IF(AND(Einträge!D848&gt;=29,Einträge!D848&lt;32),2,IF(AND(Einträge!D848&gt;=32,Einträge!D848&lt;=35),3,(IF(AND(Einträge!D848&lt;29,Einträge!D848&gt;0),1,IF(Einträge!D848="",0,4)))))</f>
        <v>0</v>
      </c>
      <c r="F848" s="349"/>
      <c r="G848" s="350"/>
      <c r="H848" s="351"/>
      <c r="I848" s="352"/>
      <c r="J848" s="347"/>
      <c r="K848" s="348"/>
      <c r="L848" s="348"/>
      <c r="M848" s="188"/>
      <c r="N848" s="35"/>
      <c r="O848" s="34"/>
      <c r="P848" s="34"/>
      <c r="Q848" s="35"/>
      <c r="R848" s="35"/>
      <c r="S848" s="227"/>
      <c r="T848" s="241"/>
      <c r="U848" s="234"/>
    </row>
    <row r="849" spans="1:21" ht="19.5" customHeight="1">
      <c r="A849" s="58"/>
      <c r="B849" s="355"/>
      <c r="C849" s="355"/>
      <c r="D849" s="191"/>
      <c r="E849" s="206">
        <f>IF(AND(Einträge!D849&gt;=29,Einträge!D849&lt;32),2,IF(AND(Einträge!D849&gt;=32,Einträge!D849&lt;=35),3,(IF(AND(Einträge!D849&lt;29,Einträge!D849&gt;0),1,IF(Einträge!D849="",0,4)))))</f>
        <v>0</v>
      </c>
      <c r="F849" s="351"/>
      <c r="G849" s="352"/>
      <c r="H849" s="349"/>
      <c r="I849" s="350"/>
      <c r="J849" s="345"/>
      <c r="K849" s="346"/>
      <c r="L849" s="346"/>
      <c r="M849" s="188"/>
      <c r="N849" s="31"/>
      <c r="O849" s="30"/>
      <c r="P849" s="30"/>
      <c r="Q849" s="31"/>
      <c r="R849" s="31"/>
      <c r="S849" s="228"/>
      <c r="T849" s="242"/>
      <c r="U849" s="235"/>
    </row>
    <row r="850" spans="1:21" ht="19.5" customHeight="1">
      <c r="A850" s="36"/>
      <c r="B850" s="353"/>
      <c r="C850" s="354"/>
      <c r="D850" s="137"/>
      <c r="E850" s="206">
        <f>IF(AND(Einträge!D850&gt;=29,Einträge!D850&lt;32),2,IF(AND(Einträge!D850&gt;=32,Einträge!D850&lt;=35),3,(IF(AND(Einträge!D850&lt;29,Einträge!D850&gt;0),1,IF(Einträge!D850="",0,4)))))</f>
        <v>0</v>
      </c>
      <c r="F850" s="349"/>
      <c r="G850" s="350"/>
      <c r="H850" s="351"/>
      <c r="I850" s="352"/>
      <c r="J850" s="347"/>
      <c r="K850" s="348"/>
      <c r="L850" s="348"/>
      <c r="M850" s="188"/>
      <c r="N850" s="35"/>
      <c r="O850" s="34"/>
      <c r="P850" s="34"/>
      <c r="Q850" s="35"/>
      <c r="R850" s="35"/>
      <c r="S850" s="227"/>
      <c r="T850" s="241"/>
      <c r="U850" s="234"/>
    </row>
    <row r="851" spans="1:21" ht="19.5" customHeight="1">
      <c r="A851" s="58"/>
      <c r="B851" s="355"/>
      <c r="C851" s="355"/>
      <c r="D851" s="191"/>
      <c r="E851" s="206">
        <f>IF(AND(Einträge!D851&gt;=29,Einträge!D851&lt;32),2,IF(AND(Einträge!D851&gt;=32,Einträge!D851&lt;=35),3,(IF(AND(Einträge!D851&lt;29,Einträge!D851&gt;0),1,IF(Einträge!D851="",0,4)))))</f>
        <v>0</v>
      </c>
      <c r="F851" s="351"/>
      <c r="G851" s="352"/>
      <c r="H851" s="349"/>
      <c r="I851" s="350"/>
      <c r="J851" s="345"/>
      <c r="K851" s="346"/>
      <c r="L851" s="346"/>
      <c r="M851" s="188"/>
      <c r="N851" s="31"/>
      <c r="O851" s="30"/>
      <c r="P851" s="30"/>
      <c r="Q851" s="31"/>
      <c r="R851" s="31"/>
      <c r="S851" s="228"/>
      <c r="T851" s="242"/>
      <c r="U851" s="235"/>
    </row>
    <row r="852" spans="1:21" ht="19.5" customHeight="1">
      <c r="A852" s="36"/>
      <c r="B852" s="353"/>
      <c r="C852" s="354"/>
      <c r="D852" s="137"/>
      <c r="E852" s="206">
        <f>IF(AND(Einträge!D852&gt;=29,Einträge!D852&lt;32),2,IF(AND(Einträge!D852&gt;=32,Einträge!D852&lt;=35),3,(IF(AND(Einträge!D852&lt;29,Einträge!D852&gt;0),1,IF(Einträge!D852="",0,4)))))</f>
        <v>0</v>
      </c>
      <c r="F852" s="349"/>
      <c r="G852" s="350"/>
      <c r="H852" s="351"/>
      <c r="I852" s="352"/>
      <c r="J852" s="347"/>
      <c r="K852" s="348"/>
      <c r="L852" s="348"/>
      <c r="M852" s="188"/>
      <c r="N852" s="35"/>
      <c r="O852" s="34"/>
      <c r="P852" s="34"/>
      <c r="Q852" s="35"/>
      <c r="R852" s="35"/>
      <c r="S852" s="227"/>
      <c r="T852" s="241"/>
      <c r="U852" s="234"/>
    </row>
    <row r="853" spans="1:21" ht="19.5" customHeight="1">
      <c r="A853" s="58"/>
      <c r="B853" s="355"/>
      <c r="C853" s="355"/>
      <c r="D853" s="191"/>
      <c r="E853" s="206">
        <f>IF(AND(Einträge!D853&gt;=29,Einträge!D853&lt;32),2,IF(AND(Einträge!D853&gt;=32,Einträge!D853&lt;=35),3,(IF(AND(Einträge!D853&lt;29,Einträge!D853&gt;0),1,IF(Einträge!D853="",0,4)))))</f>
        <v>0</v>
      </c>
      <c r="F853" s="351"/>
      <c r="G853" s="352"/>
      <c r="H853" s="349"/>
      <c r="I853" s="350"/>
      <c r="J853" s="345"/>
      <c r="K853" s="346"/>
      <c r="L853" s="346"/>
      <c r="M853" s="188"/>
      <c r="N853" s="31"/>
      <c r="O853" s="30"/>
      <c r="P853" s="30"/>
      <c r="Q853" s="31"/>
      <c r="R853" s="31"/>
      <c r="S853" s="228"/>
      <c r="T853" s="242"/>
      <c r="U853" s="235"/>
    </row>
    <row r="854" spans="1:21" ht="19.5" customHeight="1">
      <c r="A854" s="36"/>
      <c r="B854" s="353"/>
      <c r="C854" s="354"/>
      <c r="D854" s="137"/>
      <c r="E854" s="206">
        <f>IF(AND(Einträge!D854&gt;=29,Einträge!D854&lt;32),2,IF(AND(Einträge!D854&gt;=32,Einträge!D854&lt;=35),3,(IF(AND(Einträge!D854&lt;29,Einträge!D854&gt;0),1,IF(Einträge!D854="",0,4)))))</f>
        <v>0</v>
      </c>
      <c r="F854" s="349"/>
      <c r="G854" s="350"/>
      <c r="H854" s="351"/>
      <c r="I854" s="352"/>
      <c r="J854" s="347"/>
      <c r="K854" s="348"/>
      <c r="L854" s="348"/>
      <c r="M854" s="188"/>
      <c r="N854" s="35"/>
      <c r="O854" s="34"/>
      <c r="P854" s="34"/>
      <c r="Q854" s="35"/>
      <c r="R854" s="35"/>
      <c r="S854" s="227"/>
      <c r="T854" s="241"/>
      <c r="U854" s="234"/>
    </row>
    <row r="855" spans="1:21" ht="19.5" customHeight="1">
      <c r="A855" s="58"/>
      <c r="B855" s="355"/>
      <c r="C855" s="355"/>
      <c r="D855" s="191"/>
      <c r="E855" s="206">
        <f>IF(AND(Einträge!D855&gt;=29,Einträge!D855&lt;32),2,IF(AND(Einträge!D855&gt;=32,Einträge!D855&lt;=35),3,(IF(AND(Einträge!D855&lt;29,Einträge!D855&gt;0),1,IF(Einträge!D855="",0,4)))))</f>
        <v>0</v>
      </c>
      <c r="F855" s="351"/>
      <c r="G855" s="352"/>
      <c r="H855" s="349"/>
      <c r="I855" s="350"/>
      <c r="J855" s="345"/>
      <c r="K855" s="346"/>
      <c r="L855" s="346"/>
      <c r="M855" s="188"/>
      <c r="N855" s="31"/>
      <c r="O855" s="30"/>
      <c r="P855" s="30"/>
      <c r="Q855" s="31"/>
      <c r="R855" s="31"/>
      <c r="S855" s="228"/>
      <c r="T855" s="242"/>
      <c r="U855" s="235"/>
    </row>
    <row r="856" spans="1:21">
      <c r="A856" s="36"/>
      <c r="B856" s="353"/>
      <c r="C856" s="354"/>
      <c r="D856" s="137"/>
      <c r="E856" s="206">
        <f>IF(AND(Einträge!D856&gt;=29,Einträge!D856&lt;32),2,IF(AND(Einträge!D856&gt;=32,Einträge!D856&lt;=35),3,(IF(AND(Einträge!D856&lt;29,Einträge!D856&gt;0),1,IF(Einträge!D856="",0,4)))))</f>
        <v>0</v>
      </c>
      <c r="F856" s="349"/>
      <c r="G856" s="350"/>
      <c r="H856" s="351"/>
      <c r="I856" s="352"/>
      <c r="J856" s="347"/>
      <c r="K856" s="348"/>
      <c r="L856" s="348"/>
      <c r="M856" s="188"/>
      <c r="N856" s="35"/>
      <c r="O856" s="34"/>
      <c r="P856" s="34"/>
      <c r="Q856" s="35"/>
      <c r="R856" s="35"/>
      <c r="S856" s="227"/>
      <c r="T856" s="241"/>
      <c r="U856" s="234"/>
    </row>
    <row r="857" spans="1:21">
      <c r="A857" s="58"/>
      <c r="B857" s="355"/>
      <c r="C857" s="355"/>
      <c r="D857" s="191"/>
      <c r="E857" s="206">
        <f>IF(AND(Einträge!D857&gt;=29,Einträge!D857&lt;32),2,IF(AND(Einträge!D857&gt;=32,Einträge!D857&lt;=35),3,(IF(AND(Einträge!D857&lt;29,Einträge!D857&gt;0),1,IF(Einträge!D857="",0,4)))))</f>
        <v>0</v>
      </c>
      <c r="F857" s="351"/>
      <c r="G857" s="352"/>
      <c r="H857" s="349"/>
      <c r="I857" s="350"/>
      <c r="J857" s="345"/>
      <c r="K857" s="346"/>
      <c r="L857" s="346"/>
      <c r="M857" s="188"/>
      <c r="N857" s="31"/>
      <c r="O857" s="30"/>
      <c r="P857" s="30"/>
      <c r="Q857" s="31"/>
      <c r="R857" s="31"/>
      <c r="S857" s="228"/>
      <c r="T857" s="242"/>
      <c r="U857" s="235"/>
    </row>
    <row r="858" spans="1:21">
      <c r="A858" s="36"/>
      <c r="B858" s="353"/>
      <c r="C858" s="354"/>
      <c r="D858" s="137"/>
      <c r="E858" s="206">
        <f>IF(AND(Einträge!D858&gt;=29,Einträge!D858&lt;32),2,IF(AND(Einträge!D858&gt;=32,Einträge!D858&lt;=35),3,(IF(AND(Einträge!D858&lt;29,Einträge!D858&gt;0),1,IF(Einträge!D858="",0,4)))))</f>
        <v>0</v>
      </c>
      <c r="F858" s="349"/>
      <c r="G858" s="350"/>
      <c r="H858" s="351"/>
      <c r="I858" s="352"/>
      <c r="J858" s="347"/>
      <c r="K858" s="348"/>
      <c r="L858" s="348"/>
      <c r="M858" s="188"/>
      <c r="N858" s="35"/>
      <c r="O858" s="34"/>
      <c r="P858" s="34"/>
      <c r="Q858" s="35"/>
      <c r="R858" s="35"/>
      <c r="S858" s="227"/>
      <c r="T858" s="241"/>
      <c r="U858" s="234"/>
    </row>
    <row r="859" spans="1:21">
      <c r="A859" s="58"/>
      <c r="B859" s="355"/>
      <c r="C859" s="355"/>
      <c r="D859" s="191"/>
      <c r="E859" s="206">
        <f>IF(AND(Einträge!D859&gt;=29,Einträge!D859&lt;32),2,IF(AND(Einträge!D859&gt;=32,Einträge!D859&lt;=35),3,(IF(AND(Einträge!D859&lt;29,Einträge!D859&gt;0),1,IF(Einträge!D859="",0,4)))))</f>
        <v>0</v>
      </c>
      <c r="F859" s="351"/>
      <c r="G859" s="352"/>
      <c r="H859" s="349"/>
      <c r="I859" s="350"/>
      <c r="J859" s="345"/>
      <c r="K859" s="346"/>
      <c r="L859" s="346"/>
      <c r="M859" s="188"/>
      <c r="N859" s="31"/>
      <c r="O859" s="30"/>
      <c r="P859" s="30"/>
      <c r="Q859" s="31"/>
      <c r="R859" s="31"/>
      <c r="S859" s="228"/>
      <c r="T859" s="242"/>
      <c r="U859" s="235"/>
    </row>
    <row r="860" spans="1:21">
      <c r="A860" s="36"/>
      <c r="B860" s="353"/>
      <c r="C860" s="354"/>
      <c r="D860" s="137"/>
      <c r="E860" s="206">
        <f>IF(AND(Einträge!D860&gt;=29,Einträge!D860&lt;32),2,IF(AND(Einträge!D860&gt;=32,Einträge!D860&lt;=35),3,(IF(AND(Einträge!D860&lt;29,Einträge!D860&gt;0),1,IF(Einträge!D860="",0,4)))))</f>
        <v>0</v>
      </c>
      <c r="F860" s="349"/>
      <c r="G860" s="350"/>
      <c r="H860" s="351"/>
      <c r="I860" s="352"/>
      <c r="J860" s="347"/>
      <c r="K860" s="348"/>
      <c r="L860" s="348"/>
      <c r="M860" s="188"/>
      <c r="N860" s="35"/>
      <c r="O860" s="34"/>
      <c r="P860" s="34"/>
      <c r="Q860" s="35"/>
      <c r="R860" s="35"/>
      <c r="S860" s="227"/>
      <c r="T860" s="241"/>
      <c r="U860" s="234"/>
    </row>
    <row r="861" spans="1:21">
      <c r="A861" s="58"/>
      <c r="B861" s="355"/>
      <c r="C861" s="355"/>
      <c r="D861" s="191"/>
      <c r="E861" s="206">
        <f>IF(AND(Einträge!D861&gt;=29,Einträge!D861&lt;32),2,IF(AND(Einträge!D861&gt;=32,Einträge!D861&lt;=35),3,(IF(AND(Einträge!D861&lt;29,Einträge!D861&gt;0),1,IF(Einträge!D861="",0,4)))))</f>
        <v>0</v>
      </c>
      <c r="F861" s="351"/>
      <c r="G861" s="352"/>
      <c r="H861" s="349"/>
      <c r="I861" s="350"/>
      <c r="J861" s="345"/>
      <c r="K861" s="346"/>
      <c r="L861" s="346"/>
      <c r="M861" s="188"/>
      <c r="N861" s="31"/>
      <c r="O861" s="30"/>
      <c r="P861" s="30"/>
      <c r="Q861" s="31"/>
      <c r="R861" s="31"/>
      <c r="S861" s="228"/>
      <c r="T861" s="242"/>
      <c r="U861" s="235"/>
    </row>
    <row r="862" spans="1:21">
      <c r="A862" s="36"/>
      <c r="B862" s="353"/>
      <c r="C862" s="354"/>
      <c r="D862" s="137"/>
      <c r="E862" s="206">
        <f>IF(AND(Einträge!D862&gt;=29,Einträge!D862&lt;32),2,IF(AND(Einträge!D862&gt;=32,Einträge!D862&lt;=35),3,(IF(AND(Einträge!D862&lt;29,Einträge!D862&gt;0),1,IF(Einträge!D862="",0,4)))))</f>
        <v>0</v>
      </c>
      <c r="F862" s="349"/>
      <c r="G862" s="350"/>
      <c r="H862" s="351"/>
      <c r="I862" s="352"/>
      <c r="J862" s="347"/>
      <c r="K862" s="348"/>
      <c r="L862" s="348"/>
      <c r="M862" s="188"/>
      <c r="N862" s="53"/>
      <c r="O862" s="54"/>
      <c r="P862" s="54"/>
      <c r="Q862" s="53"/>
      <c r="R862" s="53"/>
      <c r="S862" s="230"/>
      <c r="T862" s="244"/>
      <c r="U862" s="237"/>
    </row>
    <row r="863" spans="1:21">
      <c r="A863" s="58"/>
      <c r="B863" s="355"/>
      <c r="C863" s="355"/>
      <c r="D863" s="191"/>
      <c r="E863" s="206">
        <f>IF(AND(Einträge!D863&gt;=29,Einträge!D863&lt;32),2,IF(AND(Einträge!D863&gt;=32,Einträge!D863&lt;=35),3,(IF(AND(Einträge!D863&lt;29,Einträge!D863&gt;0),1,IF(Einträge!D863="",0,4)))))</f>
        <v>0</v>
      </c>
      <c r="F863" s="351"/>
      <c r="G863" s="352"/>
      <c r="H863" s="349"/>
      <c r="I863" s="350"/>
      <c r="J863" s="345"/>
      <c r="K863" s="346"/>
      <c r="L863" s="346"/>
      <c r="M863" s="188"/>
      <c r="N863" s="31"/>
      <c r="O863" s="30"/>
      <c r="P863" s="30"/>
      <c r="Q863" s="31"/>
      <c r="R863" s="31"/>
      <c r="S863" s="228"/>
      <c r="T863" s="242"/>
      <c r="U863" s="235"/>
    </row>
    <row r="864" spans="1:21">
      <c r="A864" s="36"/>
      <c r="B864" s="353"/>
      <c r="C864" s="354"/>
      <c r="D864" s="137"/>
      <c r="E864" s="206">
        <f>IF(AND(Einträge!D864&gt;=29,Einträge!D864&lt;32),2,IF(AND(Einträge!D864&gt;=32,Einträge!D864&lt;=35),3,(IF(AND(Einträge!D864&lt;29,Einträge!D864&gt;0),1,IF(Einträge!D864="",0,4)))))</f>
        <v>0</v>
      </c>
      <c r="F864" s="349"/>
      <c r="G864" s="350"/>
      <c r="H864" s="351"/>
      <c r="I864" s="352"/>
      <c r="J864" s="347"/>
      <c r="K864" s="348"/>
      <c r="L864" s="348"/>
      <c r="M864" s="188"/>
      <c r="N864" s="33"/>
      <c r="O864" s="32"/>
      <c r="P864" s="32"/>
      <c r="Q864" s="33"/>
      <c r="R864" s="33"/>
      <c r="S864" s="229"/>
      <c r="T864" s="243"/>
      <c r="U864" s="236"/>
    </row>
    <row r="865" spans="1:21">
      <c r="A865" s="58"/>
      <c r="B865" s="355"/>
      <c r="C865" s="355"/>
      <c r="D865" s="191"/>
      <c r="E865" s="206">
        <f>IF(AND(Einträge!D865&gt;=29,Einträge!D865&lt;32),2,IF(AND(Einträge!D865&gt;=32,Einträge!D865&lt;=35),3,(IF(AND(Einträge!D865&lt;29,Einträge!D865&gt;0),1,IF(Einträge!D865="",0,4)))))</f>
        <v>0</v>
      </c>
      <c r="F865" s="351"/>
      <c r="G865" s="352"/>
      <c r="H865" s="349"/>
      <c r="I865" s="350"/>
      <c r="J865" s="345"/>
      <c r="K865" s="346"/>
      <c r="L865" s="346"/>
      <c r="M865" s="188"/>
      <c r="N865" s="31"/>
      <c r="O865" s="30"/>
      <c r="P865" s="30"/>
      <c r="Q865" s="31"/>
      <c r="R865" s="31"/>
      <c r="S865" s="228"/>
      <c r="T865" s="242"/>
      <c r="U865" s="235"/>
    </row>
    <row r="866" spans="1:21">
      <c r="A866" s="36"/>
      <c r="B866" s="353"/>
      <c r="C866" s="354"/>
      <c r="D866" s="137"/>
      <c r="E866" s="206">
        <f>IF(AND(Einträge!D866&gt;=29,Einträge!D866&lt;32),2,IF(AND(Einträge!D866&gt;=32,Einträge!D866&lt;=35),3,(IF(AND(Einträge!D866&lt;29,Einträge!D866&gt;0),1,IF(Einträge!D866="",0,4)))))</f>
        <v>0</v>
      </c>
      <c r="F866" s="349"/>
      <c r="G866" s="350"/>
      <c r="H866" s="351"/>
      <c r="I866" s="352"/>
      <c r="J866" s="347"/>
      <c r="K866" s="348"/>
      <c r="L866" s="348"/>
      <c r="M866" s="188"/>
      <c r="N866" s="35"/>
      <c r="O866" s="34"/>
      <c r="P866" s="34"/>
      <c r="Q866" s="35"/>
      <c r="R866" s="35"/>
      <c r="S866" s="227"/>
      <c r="T866" s="241"/>
      <c r="U866" s="234"/>
    </row>
    <row r="867" spans="1:21">
      <c r="A867" s="58"/>
      <c r="B867" s="355"/>
      <c r="C867" s="355"/>
      <c r="D867" s="191"/>
      <c r="E867" s="206">
        <f>IF(AND(Einträge!D867&gt;=29,Einträge!D867&lt;32),2,IF(AND(Einträge!D867&gt;=32,Einträge!D867&lt;=35),3,(IF(AND(Einträge!D867&lt;29,Einträge!D867&gt;0),1,IF(Einträge!D867="",0,4)))))</f>
        <v>0</v>
      </c>
      <c r="F867" s="351"/>
      <c r="G867" s="352"/>
      <c r="H867" s="349"/>
      <c r="I867" s="350"/>
      <c r="J867" s="345"/>
      <c r="K867" s="346"/>
      <c r="L867" s="346"/>
      <c r="M867" s="188"/>
      <c r="N867" s="31"/>
      <c r="O867" s="30"/>
      <c r="P867" s="30"/>
      <c r="Q867" s="31"/>
      <c r="R867" s="31"/>
      <c r="S867" s="228"/>
      <c r="T867" s="242"/>
      <c r="U867" s="235"/>
    </row>
    <row r="868" spans="1:21">
      <c r="A868" s="36"/>
      <c r="B868" s="353"/>
      <c r="C868" s="354"/>
      <c r="D868" s="137"/>
      <c r="E868" s="206">
        <f>IF(AND(Einträge!D868&gt;=29,Einträge!D868&lt;32),2,IF(AND(Einträge!D868&gt;=32,Einträge!D868&lt;=35),3,(IF(AND(Einträge!D868&lt;29,Einträge!D868&gt;0),1,IF(Einträge!D868="",0,4)))))</f>
        <v>0</v>
      </c>
      <c r="F868" s="349"/>
      <c r="G868" s="350"/>
      <c r="H868" s="351"/>
      <c r="I868" s="352"/>
      <c r="J868" s="347"/>
      <c r="K868" s="348"/>
      <c r="L868" s="348"/>
      <c r="M868" s="188"/>
      <c r="N868" s="35"/>
      <c r="O868" s="34"/>
      <c r="P868" s="34"/>
      <c r="Q868" s="35"/>
      <c r="R868" s="35"/>
      <c r="S868" s="227"/>
      <c r="T868" s="241"/>
      <c r="U868" s="234"/>
    </row>
    <row r="869" spans="1:21">
      <c r="A869" s="58"/>
      <c r="B869" s="355"/>
      <c r="C869" s="355"/>
      <c r="D869" s="191"/>
      <c r="E869" s="206">
        <f>IF(AND(Einträge!D869&gt;=29,Einträge!D869&lt;32),2,IF(AND(Einträge!D869&gt;=32,Einträge!D869&lt;=35),3,(IF(AND(Einträge!D869&lt;29,Einträge!D869&gt;0),1,IF(Einträge!D869="",0,4)))))</f>
        <v>0</v>
      </c>
      <c r="F869" s="351"/>
      <c r="G869" s="352"/>
      <c r="H869" s="349"/>
      <c r="I869" s="350"/>
      <c r="J869" s="345"/>
      <c r="K869" s="346"/>
      <c r="L869" s="346"/>
      <c r="M869" s="188"/>
      <c r="N869" s="31"/>
      <c r="O869" s="30"/>
      <c r="P869" s="30"/>
      <c r="Q869" s="31"/>
      <c r="R869" s="31"/>
      <c r="S869" s="228"/>
      <c r="T869" s="242"/>
      <c r="U869" s="235"/>
    </row>
    <row r="870" spans="1:21">
      <c r="A870" s="36"/>
      <c r="B870" s="353"/>
      <c r="C870" s="354"/>
      <c r="D870" s="137"/>
      <c r="E870" s="206">
        <f>IF(AND(Einträge!D870&gt;=29,Einträge!D870&lt;32),2,IF(AND(Einträge!D870&gt;=32,Einträge!D870&lt;=35),3,(IF(AND(Einträge!D870&lt;29,Einträge!D870&gt;0),1,IF(Einträge!D870="",0,4)))))</f>
        <v>0</v>
      </c>
      <c r="F870" s="349"/>
      <c r="G870" s="350"/>
      <c r="H870" s="351"/>
      <c r="I870" s="352"/>
      <c r="J870" s="347"/>
      <c r="K870" s="348"/>
      <c r="L870" s="348"/>
      <c r="M870" s="188"/>
      <c r="N870" s="35"/>
      <c r="O870" s="34"/>
      <c r="P870" s="34"/>
      <c r="Q870" s="35"/>
      <c r="R870" s="35"/>
      <c r="S870" s="227"/>
      <c r="T870" s="241"/>
      <c r="U870" s="234"/>
    </row>
    <row r="871" spans="1:21">
      <c r="A871" s="58"/>
      <c r="B871" s="355"/>
      <c r="C871" s="355"/>
      <c r="D871" s="191"/>
      <c r="E871" s="206">
        <f>IF(AND(Einträge!D871&gt;=29,Einträge!D871&lt;32),2,IF(AND(Einträge!D871&gt;=32,Einträge!D871&lt;=35),3,(IF(AND(Einträge!D871&lt;29,Einträge!D871&gt;0),1,IF(Einträge!D871="",0,4)))))</f>
        <v>0</v>
      </c>
      <c r="F871" s="351"/>
      <c r="G871" s="352"/>
      <c r="H871" s="349"/>
      <c r="I871" s="350"/>
      <c r="J871" s="345"/>
      <c r="K871" s="346"/>
      <c r="L871" s="346"/>
      <c r="M871" s="188"/>
      <c r="N871" s="31"/>
      <c r="O871" s="30"/>
      <c r="P871" s="30"/>
      <c r="Q871" s="31"/>
      <c r="R871" s="31"/>
      <c r="S871" s="228"/>
      <c r="T871" s="242"/>
      <c r="U871" s="235"/>
    </row>
    <row r="872" spans="1:21">
      <c r="A872" s="36"/>
      <c r="B872" s="353"/>
      <c r="C872" s="354"/>
      <c r="D872" s="137"/>
      <c r="E872" s="206">
        <f>IF(AND(Einträge!D872&gt;=29,Einträge!D872&lt;32),2,IF(AND(Einträge!D872&gt;=32,Einträge!D872&lt;=35),3,(IF(AND(Einträge!D872&lt;29,Einträge!D872&gt;0),1,IF(Einträge!D872="",0,4)))))</f>
        <v>0</v>
      </c>
      <c r="F872" s="349"/>
      <c r="G872" s="350"/>
      <c r="H872" s="351"/>
      <c r="I872" s="352"/>
      <c r="J872" s="347"/>
      <c r="K872" s="348"/>
      <c r="L872" s="348"/>
      <c r="M872" s="188"/>
      <c r="N872" s="35"/>
      <c r="O872" s="34"/>
      <c r="P872" s="34"/>
      <c r="Q872" s="35"/>
      <c r="R872" s="35"/>
      <c r="S872" s="227"/>
      <c r="T872" s="241"/>
      <c r="U872" s="234"/>
    </row>
    <row r="873" spans="1:21">
      <c r="A873" s="58"/>
      <c r="B873" s="355"/>
      <c r="C873" s="355"/>
      <c r="D873" s="191"/>
      <c r="E873" s="206">
        <f>IF(AND(Einträge!D873&gt;=29,Einträge!D873&lt;32),2,IF(AND(Einträge!D873&gt;=32,Einträge!D873&lt;=35),3,(IF(AND(Einträge!D873&lt;29,Einträge!D873&gt;0),1,IF(Einträge!D873="",0,4)))))</f>
        <v>0</v>
      </c>
      <c r="F873" s="351"/>
      <c r="G873" s="352"/>
      <c r="H873" s="349"/>
      <c r="I873" s="350"/>
      <c r="J873" s="345"/>
      <c r="K873" s="346"/>
      <c r="L873" s="346"/>
      <c r="M873" s="188"/>
      <c r="N873" s="31"/>
      <c r="O873" s="30"/>
      <c r="P873" s="30"/>
      <c r="Q873" s="31"/>
      <c r="R873" s="31"/>
      <c r="S873" s="228"/>
      <c r="T873" s="242"/>
      <c r="U873" s="235"/>
    </row>
    <row r="874" spans="1:21">
      <c r="A874" s="36"/>
      <c r="B874" s="353"/>
      <c r="C874" s="354"/>
      <c r="D874" s="137"/>
      <c r="E874" s="206">
        <f>IF(AND(Einträge!D874&gt;=29,Einträge!D874&lt;32),2,IF(AND(Einträge!D874&gt;=32,Einträge!D874&lt;=35),3,(IF(AND(Einträge!D874&lt;29,Einträge!D874&gt;0),1,IF(Einträge!D874="",0,4)))))</f>
        <v>0</v>
      </c>
      <c r="F874" s="349"/>
      <c r="G874" s="350"/>
      <c r="H874" s="351"/>
      <c r="I874" s="352"/>
      <c r="J874" s="347"/>
      <c r="K874" s="348"/>
      <c r="L874" s="348"/>
      <c r="M874" s="188"/>
      <c r="N874" s="35"/>
      <c r="O874" s="34"/>
      <c r="P874" s="34"/>
      <c r="Q874" s="35"/>
      <c r="R874" s="35"/>
      <c r="S874" s="227"/>
      <c r="T874" s="241"/>
      <c r="U874" s="234"/>
    </row>
    <row r="875" spans="1:21">
      <c r="A875" s="58"/>
      <c r="B875" s="355"/>
      <c r="C875" s="355"/>
      <c r="D875" s="191"/>
      <c r="E875" s="206">
        <f>IF(AND(Einträge!D875&gt;=29,Einträge!D875&lt;32),2,IF(AND(Einträge!D875&gt;=32,Einträge!D875&lt;=35),3,(IF(AND(Einträge!D875&lt;29,Einträge!D875&gt;0),1,IF(Einträge!D875="",0,4)))))</f>
        <v>0</v>
      </c>
      <c r="F875" s="351"/>
      <c r="G875" s="352"/>
      <c r="H875" s="349"/>
      <c r="I875" s="350"/>
      <c r="J875" s="345"/>
      <c r="K875" s="346"/>
      <c r="L875" s="346"/>
      <c r="M875" s="188"/>
      <c r="N875" s="31"/>
      <c r="O875" s="30"/>
      <c r="P875" s="30"/>
      <c r="Q875" s="31"/>
      <c r="R875" s="31"/>
      <c r="S875" s="228"/>
      <c r="T875" s="242"/>
      <c r="U875" s="235"/>
    </row>
    <row r="876" spans="1:21">
      <c r="A876" s="36"/>
      <c r="B876" s="353"/>
      <c r="C876" s="354"/>
      <c r="D876" s="137"/>
      <c r="E876" s="206">
        <f>IF(AND(Einträge!D876&gt;=29,Einträge!D876&lt;32),2,IF(AND(Einträge!D876&gt;=32,Einträge!D876&lt;=35),3,(IF(AND(Einträge!D876&lt;29,Einträge!D876&gt;0),1,IF(Einträge!D876="",0,4)))))</f>
        <v>0</v>
      </c>
      <c r="F876" s="349"/>
      <c r="G876" s="350"/>
      <c r="H876" s="351"/>
      <c r="I876" s="352"/>
      <c r="J876" s="347"/>
      <c r="K876" s="348"/>
      <c r="L876" s="348"/>
      <c r="M876" s="188"/>
      <c r="N876" s="35"/>
      <c r="O876" s="34"/>
      <c r="P876" s="34"/>
      <c r="Q876" s="35"/>
      <c r="R876" s="35"/>
      <c r="S876" s="227"/>
      <c r="T876" s="241"/>
      <c r="U876" s="234"/>
    </row>
    <row r="877" spans="1:21">
      <c r="A877" s="58"/>
      <c r="B877" s="355"/>
      <c r="C877" s="355"/>
      <c r="D877" s="191"/>
      <c r="E877" s="206">
        <f>IF(AND(Einträge!D877&gt;=29,Einträge!D877&lt;32),2,IF(AND(Einträge!D877&gt;=32,Einträge!D877&lt;=35),3,(IF(AND(Einträge!D877&lt;29,Einträge!D877&gt;0),1,IF(Einträge!D877="",0,4)))))</f>
        <v>0</v>
      </c>
      <c r="F877" s="351"/>
      <c r="G877" s="352"/>
      <c r="H877" s="349"/>
      <c r="I877" s="350"/>
      <c r="J877" s="345"/>
      <c r="K877" s="346"/>
      <c r="L877" s="346"/>
      <c r="M877" s="188"/>
      <c r="N877" s="31"/>
      <c r="O877" s="30"/>
      <c r="P877" s="30"/>
      <c r="Q877" s="31"/>
      <c r="R877" s="31"/>
      <c r="S877" s="228"/>
      <c r="T877" s="242"/>
      <c r="U877" s="235"/>
    </row>
    <row r="878" spans="1:21">
      <c r="A878" s="36"/>
      <c r="B878" s="353"/>
      <c r="C878" s="354"/>
      <c r="D878" s="137"/>
      <c r="E878" s="206">
        <f>IF(AND(Einträge!D878&gt;=29,Einträge!D878&lt;32),2,IF(AND(Einträge!D878&gt;=32,Einträge!D878&lt;=35),3,(IF(AND(Einträge!D878&lt;29,Einträge!D878&gt;0),1,IF(Einträge!D878="",0,4)))))</f>
        <v>0</v>
      </c>
      <c r="F878" s="349"/>
      <c r="G878" s="350"/>
      <c r="H878" s="351"/>
      <c r="I878" s="352"/>
      <c r="J878" s="347"/>
      <c r="K878" s="348"/>
      <c r="L878" s="348"/>
      <c r="M878" s="188"/>
      <c r="N878" s="35"/>
      <c r="O878" s="34"/>
      <c r="P878" s="34"/>
      <c r="Q878" s="35"/>
      <c r="R878" s="35"/>
      <c r="S878" s="227"/>
      <c r="T878" s="241"/>
      <c r="U878" s="234"/>
    </row>
    <row r="879" spans="1:21">
      <c r="A879" s="58"/>
      <c r="B879" s="355"/>
      <c r="C879" s="355"/>
      <c r="D879" s="191"/>
      <c r="E879" s="206">
        <f>IF(AND(Einträge!D879&gt;=29,Einträge!D879&lt;32),2,IF(AND(Einträge!D879&gt;=32,Einträge!D879&lt;=35),3,(IF(AND(Einträge!D879&lt;29,Einträge!D879&gt;0),1,IF(Einträge!D879="",0,4)))))</f>
        <v>0</v>
      </c>
      <c r="F879" s="351"/>
      <c r="G879" s="352"/>
      <c r="H879" s="349"/>
      <c r="I879" s="350"/>
      <c r="J879" s="345"/>
      <c r="K879" s="346"/>
      <c r="L879" s="346"/>
      <c r="M879" s="188"/>
      <c r="N879" s="31"/>
      <c r="O879" s="30"/>
      <c r="P879" s="30"/>
      <c r="Q879" s="31"/>
      <c r="R879" s="31"/>
      <c r="S879" s="228"/>
      <c r="T879" s="242"/>
      <c r="U879" s="235"/>
    </row>
    <row r="880" spans="1:21">
      <c r="A880" s="36"/>
      <c r="B880" s="353"/>
      <c r="C880" s="354"/>
      <c r="D880" s="137"/>
      <c r="E880" s="206">
        <f>IF(AND(Einträge!D880&gt;=29,Einträge!D880&lt;32),2,IF(AND(Einträge!D880&gt;=32,Einträge!D880&lt;=35),3,(IF(AND(Einträge!D880&lt;29,Einträge!D880&gt;0),1,IF(Einträge!D880="",0,4)))))</f>
        <v>0</v>
      </c>
      <c r="F880" s="349"/>
      <c r="G880" s="350"/>
      <c r="H880" s="351"/>
      <c r="I880" s="352"/>
      <c r="J880" s="347"/>
      <c r="K880" s="348"/>
      <c r="L880" s="348"/>
      <c r="M880" s="188"/>
      <c r="N880" s="35"/>
      <c r="O880" s="34"/>
      <c r="P880" s="34"/>
      <c r="Q880" s="35"/>
      <c r="R880" s="35"/>
      <c r="S880" s="227"/>
      <c r="T880" s="241"/>
      <c r="U880" s="234"/>
    </row>
    <row r="881" spans="1:21">
      <c r="A881" s="58"/>
      <c r="B881" s="355"/>
      <c r="C881" s="355"/>
      <c r="D881" s="191"/>
      <c r="E881" s="206">
        <f>IF(AND(Einträge!D881&gt;=29,Einträge!D881&lt;32),2,IF(AND(Einträge!D881&gt;=32,Einträge!D881&lt;=35),3,(IF(AND(Einträge!D881&lt;29,Einträge!D881&gt;0),1,IF(Einträge!D881="",0,4)))))</f>
        <v>0</v>
      </c>
      <c r="F881" s="351"/>
      <c r="G881" s="352"/>
      <c r="H881" s="349"/>
      <c r="I881" s="350"/>
      <c r="J881" s="345"/>
      <c r="K881" s="346"/>
      <c r="L881" s="346"/>
      <c r="M881" s="188"/>
      <c r="N881" s="31"/>
      <c r="O881" s="30"/>
      <c r="P881" s="30"/>
      <c r="Q881" s="31"/>
      <c r="R881" s="31"/>
      <c r="S881" s="228"/>
      <c r="T881" s="242"/>
      <c r="U881" s="235"/>
    </row>
    <row r="882" spans="1:21">
      <c r="A882" s="36"/>
      <c r="B882" s="353"/>
      <c r="C882" s="354"/>
      <c r="D882" s="137"/>
      <c r="E882" s="206">
        <f>IF(AND(Einträge!D882&gt;=29,Einträge!D882&lt;32),2,IF(AND(Einträge!D882&gt;=32,Einträge!D882&lt;=35),3,(IF(AND(Einträge!D882&lt;29,Einträge!D882&gt;0),1,IF(Einträge!D882="",0,4)))))</f>
        <v>0</v>
      </c>
      <c r="F882" s="349"/>
      <c r="G882" s="350"/>
      <c r="H882" s="351"/>
      <c r="I882" s="352"/>
      <c r="J882" s="347"/>
      <c r="K882" s="348"/>
      <c r="L882" s="348"/>
      <c r="M882" s="188"/>
      <c r="N882" s="53"/>
      <c r="O882" s="54"/>
      <c r="P882" s="54"/>
      <c r="Q882" s="53"/>
      <c r="R882" s="53"/>
      <c r="S882" s="230"/>
      <c r="T882" s="244"/>
      <c r="U882" s="237"/>
    </row>
    <row r="883" spans="1:21">
      <c r="A883" s="58"/>
      <c r="B883" s="355"/>
      <c r="C883" s="355"/>
      <c r="D883" s="191"/>
      <c r="E883" s="206">
        <f>IF(AND(Einträge!D883&gt;=29,Einträge!D883&lt;32),2,IF(AND(Einträge!D883&gt;=32,Einträge!D883&lt;=35),3,(IF(AND(Einträge!D883&lt;29,Einträge!D883&gt;0),1,IF(Einträge!D883="",0,4)))))</f>
        <v>0</v>
      </c>
      <c r="F883" s="351"/>
      <c r="G883" s="352"/>
      <c r="H883" s="349"/>
      <c r="I883" s="350"/>
      <c r="J883" s="345"/>
      <c r="K883" s="346"/>
      <c r="L883" s="346"/>
      <c r="M883" s="188"/>
      <c r="N883" s="31"/>
      <c r="O883" s="30"/>
      <c r="P883" s="30"/>
      <c r="Q883" s="31"/>
      <c r="R883" s="31"/>
      <c r="S883" s="228"/>
      <c r="T883" s="242"/>
      <c r="U883" s="235"/>
    </row>
    <row r="884" spans="1:21">
      <c r="A884" s="36"/>
      <c r="B884" s="353"/>
      <c r="C884" s="354"/>
      <c r="D884" s="137"/>
      <c r="E884" s="206">
        <f>IF(AND(Einträge!D884&gt;=29,Einträge!D884&lt;32),2,IF(AND(Einträge!D884&gt;=32,Einträge!D884&lt;=35),3,(IF(AND(Einträge!D884&lt;29,Einträge!D884&gt;0),1,IF(Einträge!D884="",0,4)))))</f>
        <v>0</v>
      </c>
      <c r="F884" s="349"/>
      <c r="G884" s="350"/>
      <c r="H884" s="351"/>
      <c r="I884" s="352"/>
      <c r="J884" s="347"/>
      <c r="K884" s="348"/>
      <c r="L884" s="348"/>
      <c r="M884" s="188"/>
      <c r="N884" s="33"/>
      <c r="O884" s="32"/>
      <c r="P884" s="32"/>
      <c r="Q884" s="33"/>
      <c r="R884" s="33"/>
      <c r="S884" s="229"/>
      <c r="T884" s="243"/>
      <c r="U884" s="236"/>
    </row>
    <row r="885" spans="1:21">
      <c r="A885" s="58"/>
      <c r="B885" s="355"/>
      <c r="C885" s="355"/>
      <c r="D885" s="191"/>
      <c r="E885" s="206">
        <f>IF(AND(Einträge!D885&gt;=29,Einträge!D885&lt;32),2,IF(AND(Einträge!D885&gt;=32,Einträge!D885&lt;=35),3,(IF(AND(Einträge!D885&lt;29,Einträge!D885&gt;0),1,IF(Einträge!D885="",0,4)))))</f>
        <v>0</v>
      </c>
      <c r="F885" s="351"/>
      <c r="G885" s="352"/>
      <c r="H885" s="349"/>
      <c r="I885" s="350"/>
      <c r="J885" s="345"/>
      <c r="K885" s="346"/>
      <c r="L885" s="346"/>
      <c r="M885" s="188"/>
      <c r="N885" s="31"/>
      <c r="O885" s="30"/>
      <c r="P885" s="30"/>
      <c r="Q885" s="31"/>
      <c r="R885" s="31"/>
      <c r="S885" s="228"/>
      <c r="T885" s="242"/>
      <c r="U885" s="235"/>
    </row>
    <row r="886" spans="1:21">
      <c r="A886" s="36"/>
      <c r="B886" s="353"/>
      <c r="C886" s="354"/>
      <c r="D886" s="137"/>
      <c r="E886" s="206">
        <f>IF(AND(Einträge!D886&gt;=29,Einträge!D886&lt;32),2,IF(AND(Einträge!D886&gt;=32,Einträge!D886&lt;=35),3,(IF(AND(Einträge!D886&lt;29,Einträge!D886&gt;0),1,IF(Einträge!D886="",0,4)))))</f>
        <v>0</v>
      </c>
      <c r="F886" s="349"/>
      <c r="G886" s="350"/>
      <c r="H886" s="351"/>
      <c r="I886" s="352"/>
      <c r="J886" s="347"/>
      <c r="K886" s="348"/>
      <c r="L886" s="348"/>
      <c r="M886" s="188"/>
      <c r="N886" s="35"/>
      <c r="O886" s="34"/>
      <c r="P886" s="34"/>
      <c r="Q886" s="35"/>
      <c r="R886" s="35"/>
      <c r="S886" s="227"/>
      <c r="T886" s="241"/>
      <c r="U886" s="234"/>
    </row>
    <row r="887" spans="1:21">
      <c r="A887" s="58"/>
      <c r="B887" s="355"/>
      <c r="C887" s="355"/>
      <c r="D887" s="191"/>
      <c r="E887" s="206">
        <f>IF(AND(Einträge!D887&gt;=29,Einträge!D887&lt;32),2,IF(AND(Einträge!D887&gt;=32,Einträge!D887&lt;=35),3,(IF(AND(Einträge!D887&lt;29,Einträge!D887&gt;0),1,IF(Einträge!D887="",0,4)))))</f>
        <v>0</v>
      </c>
      <c r="F887" s="351"/>
      <c r="G887" s="352"/>
      <c r="H887" s="349"/>
      <c r="I887" s="350"/>
      <c r="J887" s="345"/>
      <c r="K887" s="346"/>
      <c r="L887" s="346"/>
      <c r="M887" s="188"/>
      <c r="N887" s="31"/>
      <c r="O887" s="30"/>
      <c r="P887" s="30"/>
      <c r="Q887" s="31"/>
      <c r="R887" s="31"/>
      <c r="S887" s="228"/>
      <c r="T887" s="242"/>
      <c r="U887" s="235"/>
    </row>
    <row r="888" spans="1:21">
      <c r="A888" s="36"/>
      <c r="B888" s="353"/>
      <c r="C888" s="354"/>
      <c r="D888" s="137"/>
      <c r="E888" s="206">
        <f>IF(AND(Einträge!D888&gt;=29,Einträge!D888&lt;32),2,IF(AND(Einträge!D888&gt;=32,Einträge!D888&lt;=35),3,(IF(AND(Einträge!D888&lt;29,Einträge!D888&gt;0),1,IF(Einträge!D888="",0,4)))))</f>
        <v>0</v>
      </c>
      <c r="F888" s="349"/>
      <c r="G888" s="350"/>
      <c r="H888" s="351"/>
      <c r="I888" s="352"/>
      <c r="J888" s="347"/>
      <c r="K888" s="348"/>
      <c r="L888" s="348"/>
      <c r="M888" s="188"/>
      <c r="N888" s="35"/>
      <c r="O888" s="34"/>
      <c r="P888" s="34"/>
      <c r="Q888" s="35"/>
      <c r="R888" s="35"/>
      <c r="S888" s="227"/>
      <c r="T888" s="241"/>
      <c r="U888" s="234"/>
    </row>
    <row r="889" spans="1:21">
      <c r="A889" s="58"/>
      <c r="B889" s="355"/>
      <c r="C889" s="355"/>
      <c r="D889" s="191"/>
      <c r="E889" s="206">
        <f>IF(AND(Einträge!D889&gt;=29,Einträge!D889&lt;32),2,IF(AND(Einträge!D889&gt;=32,Einträge!D889&lt;=35),3,(IF(AND(Einträge!D889&lt;29,Einträge!D889&gt;0),1,IF(Einträge!D889="",0,4)))))</f>
        <v>0</v>
      </c>
      <c r="F889" s="351"/>
      <c r="G889" s="352"/>
      <c r="H889" s="349"/>
      <c r="I889" s="350"/>
      <c r="J889" s="345"/>
      <c r="K889" s="346"/>
      <c r="L889" s="346"/>
      <c r="M889" s="188"/>
      <c r="N889" s="31"/>
      <c r="O889" s="30"/>
      <c r="P889" s="30"/>
      <c r="Q889" s="31"/>
      <c r="R889" s="31"/>
      <c r="S889" s="228"/>
      <c r="T889" s="242"/>
      <c r="U889" s="235"/>
    </row>
    <row r="890" spans="1:21">
      <c r="A890" s="36"/>
      <c r="B890" s="353"/>
      <c r="C890" s="354"/>
      <c r="D890" s="137"/>
      <c r="E890" s="206">
        <f>IF(AND(Einträge!D890&gt;=29,Einträge!D890&lt;32),2,IF(AND(Einträge!D890&gt;=32,Einträge!D890&lt;=35),3,(IF(AND(Einträge!D890&lt;29,Einträge!D890&gt;0),1,IF(Einträge!D890="",0,4)))))</f>
        <v>0</v>
      </c>
      <c r="F890" s="349"/>
      <c r="G890" s="350"/>
      <c r="H890" s="351"/>
      <c r="I890" s="352"/>
      <c r="J890" s="347"/>
      <c r="K890" s="348"/>
      <c r="L890" s="348"/>
      <c r="M890" s="188"/>
      <c r="N890" s="35"/>
      <c r="O890" s="34"/>
      <c r="P890" s="34"/>
      <c r="Q890" s="35"/>
      <c r="R890" s="35"/>
      <c r="S890" s="227"/>
      <c r="T890" s="241"/>
      <c r="U890" s="234"/>
    </row>
    <row r="891" spans="1:21">
      <c r="A891" s="58"/>
      <c r="B891" s="355"/>
      <c r="C891" s="355"/>
      <c r="D891" s="191"/>
      <c r="E891" s="206">
        <f>IF(AND(Einträge!D891&gt;=29,Einträge!D891&lt;32),2,IF(AND(Einträge!D891&gt;=32,Einträge!D891&lt;=35),3,(IF(AND(Einträge!D891&lt;29,Einträge!D891&gt;0),1,IF(Einträge!D891="",0,4)))))</f>
        <v>0</v>
      </c>
      <c r="F891" s="351"/>
      <c r="G891" s="352"/>
      <c r="H891" s="349"/>
      <c r="I891" s="350"/>
      <c r="J891" s="345"/>
      <c r="K891" s="346"/>
      <c r="L891" s="346"/>
      <c r="M891" s="188"/>
      <c r="N891" s="31"/>
      <c r="O891" s="30"/>
      <c r="P891" s="30"/>
      <c r="Q891" s="31"/>
      <c r="R891" s="31"/>
      <c r="S891" s="228"/>
      <c r="T891" s="242"/>
      <c r="U891" s="235"/>
    </row>
    <row r="892" spans="1:21">
      <c r="A892" s="36"/>
      <c r="B892" s="353"/>
      <c r="C892" s="354"/>
      <c r="D892" s="137"/>
      <c r="E892" s="206">
        <f>IF(AND(Einträge!D892&gt;=29,Einträge!D892&lt;32),2,IF(AND(Einträge!D892&gt;=32,Einträge!D892&lt;=35),3,(IF(AND(Einträge!D892&lt;29,Einträge!D892&gt;0),1,IF(Einträge!D892="",0,4)))))</f>
        <v>0</v>
      </c>
      <c r="F892" s="349"/>
      <c r="G892" s="350"/>
      <c r="H892" s="351"/>
      <c r="I892" s="352"/>
      <c r="J892" s="347"/>
      <c r="K892" s="348"/>
      <c r="L892" s="348"/>
      <c r="M892" s="188"/>
      <c r="N892" s="35"/>
      <c r="O892" s="34"/>
      <c r="P892" s="34"/>
      <c r="Q892" s="35"/>
      <c r="R892" s="35"/>
      <c r="S892" s="227"/>
      <c r="T892" s="241"/>
      <c r="U892" s="234"/>
    </row>
    <row r="893" spans="1:21">
      <c r="A893" s="58"/>
      <c r="B893" s="355"/>
      <c r="C893" s="355"/>
      <c r="D893" s="191"/>
      <c r="E893" s="206">
        <f>IF(AND(Einträge!D893&gt;=29,Einträge!D893&lt;32),2,IF(AND(Einträge!D893&gt;=32,Einträge!D893&lt;=35),3,(IF(AND(Einträge!D893&lt;29,Einträge!D893&gt;0),1,IF(Einträge!D893="",0,4)))))</f>
        <v>0</v>
      </c>
      <c r="F893" s="351"/>
      <c r="G893" s="352"/>
      <c r="H893" s="349"/>
      <c r="I893" s="350"/>
      <c r="J893" s="345"/>
      <c r="K893" s="346"/>
      <c r="L893" s="346"/>
      <c r="M893" s="188"/>
      <c r="N893" s="31"/>
      <c r="O893" s="30"/>
      <c r="P893" s="30"/>
      <c r="Q893" s="31"/>
      <c r="R893" s="31"/>
      <c r="S893" s="228"/>
      <c r="T893" s="242"/>
      <c r="U893" s="235"/>
    </row>
    <row r="894" spans="1:21">
      <c r="A894" s="36"/>
      <c r="B894" s="353"/>
      <c r="C894" s="354"/>
      <c r="D894" s="137"/>
      <c r="E894" s="206">
        <f>IF(AND(Einträge!D894&gt;=29,Einträge!D894&lt;32),2,IF(AND(Einträge!D894&gt;=32,Einträge!D894&lt;=35),3,(IF(AND(Einträge!D894&lt;29,Einträge!D894&gt;0),1,IF(Einträge!D894="",0,4)))))</f>
        <v>0</v>
      </c>
      <c r="F894" s="349"/>
      <c r="G894" s="350"/>
      <c r="H894" s="351"/>
      <c r="I894" s="352"/>
      <c r="J894" s="347"/>
      <c r="K894" s="348"/>
      <c r="L894" s="348"/>
      <c r="M894" s="188"/>
      <c r="N894" s="35"/>
      <c r="O894" s="34"/>
      <c r="P894" s="34"/>
      <c r="Q894" s="35"/>
      <c r="R894" s="35"/>
      <c r="S894" s="227"/>
      <c r="T894" s="241"/>
      <c r="U894" s="234"/>
    </row>
    <row r="895" spans="1:21">
      <c r="A895" s="58"/>
      <c r="B895" s="355"/>
      <c r="C895" s="355"/>
      <c r="D895" s="191"/>
      <c r="E895" s="206">
        <f>IF(AND(Einträge!D895&gt;=29,Einträge!D895&lt;32),2,IF(AND(Einträge!D895&gt;=32,Einträge!D895&lt;=35),3,(IF(AND(Einträge!D895&lt;29,Einträge!D895&gt;0),1,IF(Einträge!D895="",0,4)))))</f>
        <v>0</v>
      </c>
      <c r="F895" s="351"/>
      <c r="G895" s="352"/>
      <c r="H895" s="349"/>
      <c r="I895" s="350"/>
      <c r="J895" s="345"/>
      <c r="K895" s="346"/>
      <c r="L895" s="346"/>
      <c r="M895" s="188"/>
      <c r="N895" s="31"/>
      <c r="O895" s="30"/>
      <c r="P895" s="30"/>
      <c r="Q895" s="31"/>
      <c r="R895" s="31"/>
      <c r="S895" s="228"/>
      <c r="T895" s="242"/>
      <c r="U895" s="235"/>
    </row>
    <row r="896" spans="1:21">
      <c r="A896" s="36"/>
      <c r="B896" s="353"/>
      <c r="C896" s="354"/>
      <c r="D896" s="137"/>
      <c r="E896" s="206">
        <f>IF(AND(Einträge!D896&gt;=29,Einträge!D896&lt;32),2,IF(AND(Einträge!D896&gt;=32,Einträge!D896&lt;=35),3,(IF(AND(Einträge!D896&lt;29,Einträge!D896&gt;0),1,IF(Einträge!D896="",0,4)))))</f>
        <v>0</v>
      </c>
      <c r="F896" s="349"/>
      <c r="G896" s="350"/>
      <c r="H896" s="351"/>
      <c r="I896" s="352"/>
      <c r="J896" s="347"/>
      <c r="K896" s="348"/>
      <c r="L896" s="348"/>
      <c r="M896" s="188"/>
      <c r="N896" s="35"/>
      <c r="O896" s="34"/>
      <c r="P896" s="34"/>
      <c r="Q896" s="35"/>
      <c r="R896" s="35"/>
      <c r="S896" s="227"/>
      <c r="T896" s="241"/>
      <c r="U896" s="234"/>
    </row>
    <row r="897" spans="1:21">
      <c r="A897" s="58"/>
      <c r="B897" s="355"/>
      <c r="C897" s="355"/>
      <c r="D897" s="191"/>
      <c r="E897" s="206">
        <f>IF(AND(Einträge!D897&gt;=29,Einträge!D897&lt;32),2,IF(AND(Einträge!D897&gt;=32,Einträge!D897&lt;=35),3,(IF(AND(Einträge!D897&lt;29,Einträge!D897&gt;0),1,IF(Einträge!D897="",0,4)))))</f>
        <v>0</v>
      </c>
      <c r="F897" s="351"/>
      <c r="G897" s="352"/>
      <c r="H897" s="349"/>
      <c r="I897" s="350"/>
      <c r="J897" s="345"/>
      <c r="K897" s="346"/>
      <c r="L897" s="346"/>
      <c r="M897" s="188"/>
      <c r="N897" s="31"/>
      <c r="O897" s="30"/>
      <c r="P897" s="30"/>
      <c r="Q897" s="31"/>
      <c r="R897" s="31"/>
      <c r="S897" s="228"/>
      <c r="T897" s="242"/>
      <c r="U897" s="235"/>
    </row>
    <row r="898" spans="1:21">
      <c r="A898" s="36"/>
      <c r="B898" s="353"/>
      <c r="C898" s="354"/>
      <c r="D898" s="137"/>
      <c r="E898" s="206">
        <f>IF(AND(Einträge!D898&gt;=29,Einträge!D898&lt;32),2,IF(AND(Einträge!D898&gt;=32,Einträge!D898&lt;=35),3,(IF(AND(Einträge!D898&lt;29,Einträge!D898&gt;0),1,IF(Einträge!D898="",0,4)))))</f>
        <v>0</v>
      </c>
      <c r="F898" s="349"/>
      <c r="G898" s="350"/>
      <c r="H898" s="351"/>
      <c r="I898" s="352"/>
      <c r="J898" s="347"/>
      <c r="K898" s="348"/>
      <c r="L898" s="348"/>
      <c r="M898" s="188"/>
      <c r="N898" s="35"/>
      <c r="O898" s="34"/>
      <c r="P898" s="34"/>
      <c r="Q898" s="35"/>
      <c r="R898" s="35"/>
      <c r="S898" s="227"/>
      <c r="T898" s="241"/>
      <c r="U898" s="234"/>
    </row>
    <row r="899" spans="1:21">
      <c r="A899" s="58"/>
      <c r="B899" s="355"/>
      <c r="C899" s="355"/>
      <c r="D899" s="191"/>
      <c r="E899" s="206">
        <f>IF(AND(Einträge!D899&gt;=29,Einträge!D899&lt;32),2,IF(AND(Einträge!D899&gt;=32,Einträge!D899&lt;=35),3,(IF(AND(Einträge!D899&lt;29,Einträge!D899&gt;0),1,IF(Einträge!D899="",0,4)))))</f>
        <v>0</v>
      </c>
      <c r="F899" s="351"/>
      <c r="G899" s="352"/>
      <c r="H899" s="349"/>
      <c r="I899" s="350"/>
      <c r="J899" s="345"/>
      <c r="K899" s="346"/>
      <c r="L899" s="346"/>
      <c r="M899" s="188"/>
      <c r="N899" s="31"/>
      <c r="O899" s="30"/>
      <c r="P899" s="30"/>
      <c r="Q899" s="31"/>
      <c r="R899" s="31"/>
      <c r="S899" s="228"/>
      <c r="T899" s="242"/>
      <c r="U899" s="235"/>
    </row>
    <row r="900" spans="1:21">
      <c r="A900" s="36"/>
      <c r="B900" s="353"/>
      <c r="C900" s="354"/>
      <c r="D900" s="137"/>
      <c r="E900" s="206">
        <f>IF(AND(Einträge!D900&gt;=29,Einträge!D900&lt;32),2,IF(AND(Einträge!D900&gt;=32,Einträge!D900&lt;=35),3,(IF(AND(Einträge!D900&lt;29,Einträge!D900&gt;0),1,IF(Einträge!D900="",0,4)))))</f>
        <v>0</v>
      </c>
      <c r="F900" s="349"/>
      <c r="G900" s="350"/>
      <c r="H900" s="351"/>
      <c r="I900" s="352"/>
      <c r="J900" s="347"/>
      <c r="K900" s="348"/>
      <c r="L900" s="348"/>
      <c r="M900" s="188"/>
      <c r="N900" s="35"/>
      <c r="O900" s="34"/>
      <c r="P900" s="34"/>
      <c r="Q900" s="35"/>
      <c r="R900" s="35"/>
      <c r="S900" s="227"/>
      <c r="T900" s="241"/>
      <c r="U900" s="234"/>
    </row>
    <row r="901" spans="1:21">
      <c r="A901" s="58"/>
      <c r="B901" s="355"/>
      <c r="C901" s="355"/>
      <c r="D901" s="191"/>
      <c r="E901" s="206">
        <f>IF(AND(Einträge!D901&gt;=29,Einträge!D901&lt;32),2,IF(AND(Einträge!D901&gt;=32,Einträge!D901&lt;=35),3,(IF(AND(Einträge!D901&lt;29,Einträge!D901&gt;0),1,IF(Einträge!D901="",0,4)))))</f>
        <v>0</v>
      </c>
      <c r="F901" s="351"/>
      <c r="G901" s="352"/>
      <c r="H901" s="349"/>
      <c r="I901" s="350"/>
      <c r="J901" s="345"/>
      <c r="K901" s="346"/>
      <c r="L901" s="346"/>
      <c r="M901" s="188"/>
      <c r="N901" s="31"/>
      <c r="O901" s="30"/>
      <c r="P901" s="30"/>
      <c r="Q901" s="31"/>
      <c r="R901" s="31"/>
      <c r="S901" s="228"/>
      <c r="T901" s="242"/>
      <c r="U901" s="235"/>
    </row>
    <row r="902" spans="1:21">
      <c r="A902" s="36"/>
      <c r="B902" s="353"/>
      <c r="C902" s="354"/>
      <c r="D902" s="137"/>
      <c r="E902" s="206">
        <f>IF(AND(Einträge!D902&gt;=29,Einträge!D902&lt;32),2,IF(AND(Einträge!D902&gt;=32,Einträge!D902&lt;=35),3,(IF(AND(Einträge!D902&lt;29,Einträge!D902&gt;0),1,IF(Einträge!D902="",0,4)))))</f>
        <v>0</v>
      </c>
      <c r="F902" s="349"/>
      <c r="G902" s="350"/>
      <c r="H902" s="351"/>
      <c r="I902" s="352"/>
      <c r="J902" s="347"/>
      <c r="K902" s="348"/>
      <c r="L902" s="348"/>
      <c r="M902" s="188"/>
      <c r="N902" s="53"/>
      <c r="O902" s="54"/>
      <c r="P902" s="54"/>
      <c r="Q902" s="53"/>
      <c r="R902" s="53"/>
      <c r="S902" s="230"/>
      <c r="T902" s="244"/>
      <c r="U902" s="237"/>
    </row>
    <row r="903" spans="1:21">
      <c r="A903" s="58"/>
      <c r="B903" s="355"/>
      <c r="C903" s="355"/>
      <c r="D903" s="191"/>
      <c r="E903" s="206">
        <f>IF(AND(Einträge!D903&gt;=29,Einträge!D903&lt;32),2,IF(AND(Einträge!D903&gt;=32,Einträge!D903&lt;=35),3,(IF(AND(Einträge!D903&lt;29,Einträge!D903&gt;0),1,IF(Einträge!D903="",0,4)))))</f>
        <v>0</v>
      </c>
      <c r="F903" s="351"/>
      <c r="G903" s="352"/>
      <c r="H903" s="349"/>
      <c r="I903" s="350"/>
      <c r="J903" s="345"/>
      <c r="K903" s="346"/>
      <c r="L903" s="346"/>
      <c r="M903" s="188"/>
      <c r="N903" s="31"/>
      <c r="O903" s="30"/>
      <c r="P903" s="30"/>
      <c r="Q903" s="31"/>
      <c r="R903" s="31"/>
      <c r="S903" s="228"/>
      <c r="T903" s="242"/>
      <c r="U903" s="235"/>
    </row>
    <row r="904" spans="1:21">
      <c r="A904" s="36"/>
      <c r="B904" s="353"/>
      <c r="C904" s="354"/>
      <c r="D904" s="137"/>
      <c r="E904" s="206">
        <f>IF(AND(Einträge!D904&gt;=29,Einträge!D904&lt;32),2,IF(AND(Einträge!D904&gt;=32,Einträge!D904&lt;=35),3,(IF(AND(Einträge!D904&lt;29,Einträge!D904&gt;0),1,IF(Einträge!D904="",0,4)))))</f>
        <v>0</v>
      </c>
      <c r="F904" s="349"/>
      <c r="G904" s="350"/>
      <c r="H904" s="351"/>
      <c r="I904" s="352"/>
      <c r="J904" s="347"/>
      <c r="K904" s="348"/>
      <c r="L904" s="348"/>
      <c r="M904" s="188"/>
      <c r="N904" s="33"/>
      <c r="O904" s="32"/>
      <c r="P904" s="32"/>
      <c r="Q904" s="33"/>
      <c r="R904" s="33"/>
      <c r="S904" s="229"/>
      <c r="T904" s="243"/>
      <c r="U904" s="236"/>
    </row>
    <row r="905" spans="1:21">
      <c r="A905" s="58"/>
      <c r="B905" s="355"/>
      <c r="C905" s="355"/>
      <c r="D905" s="191"/>
      <c r="E905" s="206">
        <f>IF(AND(Einträge!D905&gt;=29,Einträge!D905&lt;32),2,IF(AND(Einträge!D905&gt;=32,Einträge!D905&lt;=35),3,(IF(AND(Einträge!D905&lt;29,Einträge!D905&gt;0),1,IF(Einträge!D905="",0,4)))))</f>
        <v>0</v>
      </c>
      <c r="F905" s="351"/>
      <c r="G905" s="352"/>
      <c r="H905" s="349"/>
      <c r="I905" s="350"/>
      <c r="J905" s="345"/>
      <c r="K905" s="346"/>
      <c r="L905" s="346"/>
      <c r="M905" s="188"/>
      <c r="N905" s="31"/>
      <c r="O905" s="30"/>
      <c r="P905" s="30"/>
      <c r="Q905" s="31"/>
      <c r="R905" s="31"/>
      <c r="S905" s="228"/>
      <c r="T905" s="242"/>
      <c r="U905" s="235"/>
    </row>
    <row r="906" spans="1:21">
      <c r="A906" s="36"/>
      <c r="B906" s="353"/>
      <c r="C906" s="354"/>
      <c r="D906" s="137"/>
      <c r="E906" s="206">
        <f>IF(AND(Einträge!D906&gt;=29,Einträge!D906&lt;32),2,IF(AND(Einträge!D906&gt;=32,Einträge!D906&lt;=35),3,(IF(AND(Einträge!D906&lt;29,Einträge!D906&gt;0),1,IF(Einträge!D906="",0,4)))))</f>
        <v>0</v>
      </c>
      <c r="F906" s="349"/>
      <c r="G906" s="350"/>
      <c r="H906" s="351"/>
      <c r="I906" s="352"/>
      <c r="J906" s="347"/>
      <c r="K906" s="348"/>
      <c r="L906" s="348"/>
      <c r="M906" s="188"/>
      <c r="N906" s="35"/>
      <c r="O906" s="34"/>
      <c r="P906" s="34"/>
      <c r="Q906" s="35"/>
      <c r="R906" s="35"/>
      <c r="S906" s="227"/>
      <c r="T906" s="241"/>
      <c r="U906" s="234"/>
    </row>
    <row r="907" spans="1:21">
      <c r="A907" s="58"/>
      <c r="B907" s="355"/>
      <c r="C907" s="355"/>
      <c r="D907" s="191"/>
      <c r="E907" s="206">
        <f>IF(AND(Einträge!D907&gt;=29,Einträge!D907&lt;32),2,IF(AND(Einträge!D907&gt;=32,Einträge!D907&lt;=35),3,(IF(AND(Einträge!D907&lt;29,Einträge!D907&gt;0),1,IF(Einträge!D907="",0,4)))))</f>
        <v>0</v>
      </c>
      <c r="F907" s="351"/>
      <c r="G907" s="352"/>
      <c r="H907" s="349"/>
      <c r="I907" s="350"/>
      <c r="J907" s="345"/>
      <c r="K907" s="346"/>
      <c r="L907" s="346"/>
      <c r="M907" s="188"/>
      <c r="N907" s="31"/>
      <c r="O907" s="30"/>
      <c r="P907" s="30"/>
      <c r="Q907" s="31"/>
      <c r="R907" s="31"/>
      <c r="S907" s="228"/>
      <c r="T907" s="242"/>
      <c r="U907" s="235"/>
    </row>
    <row r="908" spans="1:21">
      <c r="A908" s="36"/>
      <c r="B908" s="353"/>
      <c r="C908" s="354"/>
      <c r="D908" s="137"/>
      <c r="E908" s="206">
        <f>IF(AND(Einträge!D908&gt;=29,Einträge!D908&lt;32),2,IF(AND(Einträge!D908&gt;=32,Einträge!D908&lt;=35),3,(IF(AND(Einträge!D908&lt;29,Einträge!D908&gt;0),1,IF(Einträge!D908="",0,4)))))</f>
        <v>0</v>
      </c>
      <c r="F908" s="349"/>
      <c r="G908" s="350"/>
      <c r="H908" s="351"/>
      <c r="I908" s="352"/>
      <c r="J908" s="347"/>
      <c r="K908" s="348"/>
      <c r="L908" s="348"/>
      <c r="M908" s="188"/>
      <c r="N908" s="35"/>
      <c r="O908" s="34"/>
      <c r="P908" s="34"/>
      <c r="Q908" s="35"/>
      <c r="R908" s="35"/>
      <c r="S908" s="227"/>
      <c r="T908" s="241"/>
      <c r="U908" s="234"/>
    </row>
    <row r="909" spans="1:21">
      <c r="A909" s="58"/>
      <c r="B909" s="355"/>
      <c r="C909" s="355"/>
      <c r="D909" s="191"/>
      <c r="E909" s="206">
        <f>IF(AND(Einträge!D909&gt;=29,Einträge!D909&lt;32),2,IF(AND(Einträge!D909&gt;=32,Einträge!D909&lt;=35),3,(IF(AND(Einträge!D909&lt;29,Einträge!D909&gt;0),1,IF(Einträge!D909="",0,4)))))</f>
        <v>0</v>
      </c>
      <c r="F909" s="351"/>
      <c r="G909" s="352"/>
      <c r="H909" s="349"/>
      <c r="I909" s="350"/>
      <c r="J909" s="345"/>
      <c r="K909" s="346"/>
      <c r="L909" s="346"/>
      <c r="M909" s="188"/>
      <c r="N909" s="31"/>
      <c r="O909" s="30"/>
      <c r="P909" s="30"/>
      <c r="Q909" s="31"/>
      <c r="R909" s="31"/>
      <c r="S909" s="228"/>
      <c r="T909" s="242"/>
      <c r="U909" s="235"/>
    </row>
    <row r="910" spans="1:21">
      <c r="A910" s="36"/>
      <c r="B910" s="353"/>
      <c r="C910" s="354"/>
      <c r="D910" s="137"/>
      <c r="E910" s="206">
        <f>IF(AND(Einträge!D910&gt;=29,Einträge!D910&lt;32),2,IF(AND(Einträge!D910&gt;=32,Einträge!D910&lt;=35),3,(IF(AND(Einträge!D910&lt;29,Einträge!D910&gt;0),1,IF(Einträge!D910="",0,4)))))</f>
        <v>0</v>
      </c>
      <c r="F910" s="349"/>
      <c r="G910" s="350"/>
      <c r="H910" s="351"/>
      <c r="I910" s="352"/>
      <c r="J910" s="347"/>
      <c r="K910" s="348"/>
      <c r="L910" s="348"/>
      <c r="M910" s="188"/>
      <c r="N910" s="35"/>
      <c r="O910" s="34"/>
      <c r="P910" s="34"/>
      <c r="Q910" s="35"/>
      <c r="R910" s="35"/>
      <c r="S910" s="227"/>
      <c r="T910" s="241"/>
      <c r="U910" s="234"/>
    </row>
    <row r="911" spans="1:21">
      <c r="A911" s="58"/>
      <c r="B911" s="355"/>
      <c r="C911" s="355"/>
      <c r="D911" s="191"/>
      <c r="E911" s="206">
        <f>IF(AND(Einträge!D911&gt;=29,Einträge!D911&lt;32),2,IF(AND(Einträge!D911&gt;=32,Einträge!D911&lt;=35),3,(IF(AND(Einträge!D911&lt;29,Einträge!D911&gt;0),1,IF(Einträge!D911="",0,4)))))</f>
        <v>0</v>
      </c>
      <c r="F911" s="351"/>
      <c r="G911" s="352"/>
      <c r="H911" s="349"/>
      <c r="I911" s="350"/>
      <c r="J911" s="345"/>
      <c r="K911" s="346"/>
      <c r="L911" s="346"/>
      <c r="M911" s="188"/>
      <c r="N911" s="31"/>
      <c r="O911" s="30"/>
      <c r="P911" s="30"/>
      <c r="Q911" s="31"/>
      <c r="R911" s="31"/>
      <c r="S911" s="228"/>
      <c r="T911" s="242"/>
      <c r="U911" s="235"/>
    </row>
    <row r="912" spans="1:21">
      <c r="A912" s="36"/>
      <c r="B912" s="353"/>
      <c r="C912" s="354"/>
      <c r="D912" s="137"/>
      <c r="E912" s="206">
        <f>IF(AND(Einträge!D912&gt;=29,Einträge!D912&lt;32),2,IF(AND(Einträge!D912&gt;=32,Einträge!D912&lt;=35),3,(IF(AND(Einträge!D912&lt;29,Einträge!D912&gt;0),1,IF(Einträge!D912="",0,4)))))</f>
        <v>0</v>
      </c>
      <c r="F912" s="349"/>
      <c r="G912" s="350"/>
      <c r="H912" s="351"/>
      <c r="I912" s="352"/>
      <c r="J912" s="347"/>
      <c r="K912" s="348"/>
      <c r="L912" s="348"/>
      <c r="M912" s="188"/>
      <c r="N912" s="35"/>
      <c r="O912" s="34"/>
      <c r="P912" s="34"/>
      <c r="Q912" s="35"/>
      <c r="R912" s="35"/>
      <c r="S912" s="227"/>
      <c r="T912" s="241"/>
      <c r="U912" s="234"/>
    </row>
    <row r="913" spans="1:21">
      <c r="A913" s="58"/>
      <c r="B913" s="355"/>
      <c r="C913" s="355"/>
      <c r="D913" s="191"/>
      <c r="E913" s="206">
        <f>IF(AND(Einträge!D913&gt;=29,Einträge!D913&lt;32),2,IF(AND(Einträge!D913&gt;=32,Einträge!D913&lt;=35),3,(IF(AND(Einträge!D913&lt;29,Einträge!D913&gt;0),1,IF(Einträge!D913="",0,4)))))</f>
        <v>0</v>
      </c>
      <c r="F913" s="351"/>
      <c r="G913" s="352"/>
      <c r="H913" s="349"/>
      <c r="I913" s="350"/>
      <c r="J913" s="345"/>
      <c r="K913" s="346"/>
      <c r="L913" s="346"/>
      <c r="M913" s="188"/>
      <c r="N913" s="31"/>
      <c r="O913" s="30"/>
      <c r="P913" s="30"/>
      <c r="Q913" s="31"/>
      <c r="R913" s="31"/>
      <c r="S913" s="228"/>
      <c r="T913" s="242"/>
      <c r="U913" s="235"/>
    </row>
    <row r="914" spans="1:21">
      <c r="A914" s="36"/>
      <c r="B914" s="353"/>
      <c r="C914" s="354"/>
      <c r="D914" s="137"/>
      <c r="E914" s="206">
        <f>IF(AND(Einträge!D914&gt;=29,Einträge!D914&lt;32),2,IF(AND(Einträge!D914&gt;=32,Einträge!D914&lt;=35),3,(IF(AND(Einträge!D914&lt;29,Einträge!D914&gt;0),1,IF(Einträge!D914="",0,4)))))</f>
        <v>0</v>
      </c>
      <c r="F914" s="349"/>
      <c r="G914" s="350"/>
      <c r="H914" s="351"/>
      <c r="I914" s="352"/>
      <c r="J914" s="347"/>
      <c r="K914" s="348"/>
      <c r="L914" s="348"/>
      <c r="M914" s="188"/>
      <c r="N914" s="35"/>
      <c r="O914" s="34"/>
      <c r="P914" s="34"/>
      <c r="Q914" s="35"/>
      <c r="R914" s="35"/>
      <c r="S914" s="227"/>
      <c r="T914" s="241"/>
      <c r="U914" s="234"/>
    </row>
    <row r="915" spans="1:21">
      <c r="A915" s="58"/>
      <c r="B915" s="355"/>
      <c r="C915" s="355"/>
      <c r="D915" s="191"/>
      <c r="E915" s="206">
        <f>IF(AND(Einträge!D915&gt;=29,Einträge!D915&lt;32),2,IF(AND(Einträge!D915&gt;=32,Einträge!D915&lt;=35),3,(IF(AND(Einträge!D915&lt;29,Einträge!D915&gt;0),1,IF(Einträge!D915="",0,4)))))</f>
        <v>0</v>
      </c>
      <c r="F915" s="351"/>
      <c r="G915" s="352"/>
      <c r="H915" s="349"/>
      <c r="I915" s="350"/>
      <c r="J915" s="345"/>
      <c r="K915" s="346"/>
      <c r="L915" s="346"/>
      <c r="M915" s="188"/>
      <c r="N915" s="31"/>
      <c r="O915" s="30"/>
      <c r="P915" s="30"/>
      <c r="Q915" s="31"/>
      <c r="R915" s="31"/>
      <c r="S915" s="228"/>
      <c r="T915" s="242"/>
      <c r="U915" s="235"/>
    </row>
    <row r="916" spans="1:21">
      <c r="A916" s="36"/>
      <c r="B916" s="353"/>
      <c r="C916" s="354"/>
      <c r="D916" s="137"/>
      <c r="E916" s="206">
        <f>IF(AND(Einträge!D916&gt;=29,Einträge!D916&lt;32),2,IF(AND(Einträge!D916&gt;=32,Einträge!D916&lt;=35),3,(IF(AND(Einträge!D916&lt;29,Einträge!D916&gt;0),1,IF(Einträge!D916="",0,4)))))</f>
        <v>0</v>
      </c>
      <c r="F916" s="349"/>
      <c r="G916" s="350"/>
      <c r="H916" s="351"/>
      <c r="I916" s="352"/>
      <c r="J916" s="347"/>
      <c r="K916" s="348"/>
      <c r="L916" s="348"/>
      <c r="M916" s="188"/>
      <c r="N916" s="35"/>
      <c r="O916" s="34"/>
      <c r="P916" s="34"/>
      <c r="Q916" s="35"/>
      <c r="R916" s="35"/>
      <c r="S916" s="227"/>
      <c r="T916" s="241"/>
      <c r="U916" s="234"/>
    </row>
    <row r="917" spans="1:21">
      <c r="A917" s="58"/>
      <c r="B917" s="355"/>
      <c r="C917" s="355"/>
      <c r="D917" s="191"/>
      <c r="E917" s="206">
        <f>IF(AND(Einträge!D917&gt;=29,Einträge!D917&lt;32),2,IF(AND(Einträge!D917&gt;=32,Einträge!D917&lt;=35),3,(IF(AND(Einträge!D917&lt;29,Einträge!D917&gt;0),1,IF(Einträge!D917="",0,4)))))</f>
        <v>0</v>
      </c>
      <c r="F917" s="351"/>
      <c r="G917" s="352"/>
      <c r="H917" s="349"/>
      <c r="I917" s="350"/>
      <c r="J917" s="345"/>
      <c r="K917" s="346"/>
      <c r="L917" s="346"/>
      <c r="M917" s="188"/>
      <c r="N917" s="31"/>
      <c r="O917" s="30"/>
      <c r="P917" s="30"/>
      <c r="Q917" s="31"/>
      <c r="R917" s="31"/>
      <c r="S917" s="228"/>
      <c r="T917" s="242"/>
      <c r="U917" s="235"/>
    </row>
    <row r="918" spans="1:21">
      <c r="A918" s="36"/>
      <c r="B918" s="353"/>
      <c r="C918" s="354"/>
      <c r="D918" s="137"/>
      <c r="E918" s="206">
        <f>IF(AND(Einträge!D918&gt;=29,Einträge!D918&lt;32),2,IF(AND(Einträge!D918&gt;=32,Einträge!D918&lt;=35),3,(IF(AND(Einträge!D918&lt;29,Einträge!D918&gt;0),1,IF(Einträge!D918="",0,4)))))</f>
        <v>0</v>
      </c>
      <c r="F918" s="349"/>
      <c r="G918" s="350"/>
      <c r="H918" s="351"/>
      <c r="I918" s="352"/>
      <c r="J918" s="347"/>
      <c r="K918" s="348"/>
      <c r="L918" s="348"/>
      <c r="M918" s="188"/>
      <c r="N918" s="35"/>
      <c r="O918" s="34"/>
      <c r="P918" s="34"/>
      <c r="Q918" s="35"/>
      <c r="R918" s="35"/>
      <c r="S918" s="227"/>
      <c r="T918" s="241"/>
      <c r="U918" s="234"/>
    </row>
    <row r="919" spans="1:21">
      <c r="A919" s="58"/>
      <c r="B919" s="355"/>
      <c r="C919" s="355"/>
      <c r="D919" s="191"/>
      <c r="E919" s="206">
        <f>IF(AND(Einträge!D919&gt;=29,Einträge!D919&lt;32),2,IF(AND(Einträge!D919&gt;=32,Einträge!D919&lt;=35),3,(IF(AND(Einträge!D919&lt;29,Einträge!D919&gt;0),1,IF(Einträge!D919="",0,4)))))</f>
        <v>0</v>
      </c>
      <c r="F919" s="351"/>
      <c r="G919" s="352"/>
      <c r="H919" s="349"/>
      <c r="I919" s="350"/>
      <c r="J919" s="345"/>
      <c r="K919" s="346"/>
      <c r="L919" s="346"/>
      <c r="M919" s="188"/>
      <c r="N919" s="31"/>
      <c r="O919" s="30"/>
      <c r="P919" s="30"/>
      <c r="Q919" s="31"/>
      <c r="R919" s="31"/>
      <c r="S919" s="228"/>
      <c r="T919" s="242"/>
      <c r="U919" s="235"/>
    </row>
    <row r="920" spans="1:21">
      <c r="A920" s="36"/>
      <c r="B920" s="353"/>
      <c r="C920" s="354"/>
      <c r="D920" s="137"/>
      <c r="E920" s="206">
        <f>IF(AND(Einträge!D920&gt;=29,Einträge!D920&lt;32),2,IF(AND(Einträge!D920&gt;=32,Einträge!D920&lt;=35),3,(IF(AND(Einträge!D920&lt;29,Einträge!D920&gt;0),1,IF(Einträge!D920="",0,4)))))</f>
        <v>0</v>
      </c>
      <c r="F920" s="349"/>
      <c r="G920" s="350"/>
      <c r="H920" s="351"/>
      <c r="I920" s="352"/>
      <c r="J920" s="347"/>
      <c r="K920" s="348"/>
      <c r="L920" s="348"/>
      <c r="M920" s="188"/>
      <c r="N920" s="35"/>
      <c r="O920" s="34"/>
      <c r="P920" s="34"/>
      <c r="Q920" s="35"/>
      <c r="R920" s="35"/>
      <c r="S920" s="227"/>
      <c r="T920" s="241"/>
      <c r="U920" s="234"/>
    </row>
    <row r="921" spans="1:21">
      <c r="A921" s="58"/>
      <c r="B921" s="355"/>
      <c r="C921" s="355"/>
      <c r="D921" s="191"/>
      <c r="E921" s="206">
        <f>IF(AND(Einträge!D921&gt;=29,Einträge!D921&lt;32),2,IF(AND(Einträge!D921&gt;=32,Einträge!D921&lt;=35),3,(IF(AND(Einträge!D921&lt;29,Einträge!D921&gt;0),1,IF(Einträge!D921="",0,4)))))</f>
        <v>0</v>
      </c>
      <c r="F921" s="351"/>
      <c r="G921" s="352"/>
      <c r="H921" s="349"/>
      <c r="I921" s="350"/>
      <c r="J921" s="345"/>
      <c r="K921" s="346"/>
      <c r="L921" s="346"/>
      <c r="M921" s="188"/>
      <c r="N921" s="31"/>
      <c r="O921" s="30"/>
      <c r="P921" s="30"/>
      <c r="Q921" s="31"/>
      <c r="R921" s="31"/>
      <c r="S921" s="228"/>
      <c r="T921" s="242"/>
      <c r="U921" s="235"/>
    </row>
    <row r="922" spans="1:21">
      <c r="A922" s="36"/>
      <c r="B922" s="353"/>
      <c r="C922" s="354"/>
      <c r="D922" s="137"/>
      <c r="E922" s="206">
        <f>IF(AND(Einträge!D922&gt;=29,Einträge!D922&lt;32),2,IF(AND(Einträge!D922&gt;=32,Einträge!D922&lt;=35),3,(IF(AND(Einträge!D922&lt;29,Einträge!D922&gt;0),1,IF(Einträge!D922="",0,4)))))</f>
        <v>0</v>
      </c>
      <c r="F922" s="349"/>
      <c r="G922" s="350"/>
      <c r="H922" s="351"/>
      <c r="I922" s="352"/>
      <c r="J922" s="347"/>
      <c r="K922" s="348"/>
      <c r="L922" s="348"/>
      <c r="M922" s="188"/>
      <c r="N922" s="53"/>
      <c r="O922" s="54"/>
      <c r="P922" s="54"/>
      <c r="Q922" s="53"/>
      <c r="R922" s="53"/>
      <c r="S922" s="230"/>
      <c r="T922" s="244"/>
      <c r="U922" s="237"/>
    </row>
    <row r="923" spans="1:21">
      <c r="A923" s="58"/>
      <c r="B923" s="355"/>
      <c r="C923" s="355"/>
      <c r="D923" s="191"/>
      <c r="E923" s="206">
        <f>IF(AND(Einträge!D923&gt;=29,Einträge!D923&lt;32),2,IF(AND(Einträge!D923&gt;=32,Einträge!D923&lt;=35),3,(IF(AND(Einträge!D923&lt;29,Einträge!D923&gt;0),1,IF(Einträge!D923="",0,4)))))</f>
        <v>0</v>
      </c>
      <c r="F923" s="351"/>
      <c r="G923" s="352"/>
      <c r="H923" s="349"/>
      <c r="I923" s="350"/>
      <c r="J923" s="345"/>
      <c r="K923" s="346"/>
      <c r="L923" s="346"/>
      <c r="M923" s="188"/>
      <c r="N923" s="31"/>
      <c r="O923" s="30"/>
      <c r="P923" s="30"/>
      <c r="Q923" s="31"/>
      <c r="R923" s="31"/>
      <c r="S923" s="228"/>
      <c r="T923" s="242"/>
      <c r="U923" s="235"/>
    </row>
    <row r="924" spans="1:21">
      <c r="A924" s="36"/>
      <c r="B924" s="353"/>
      <c r="C924" s="354"/>
      <c r="D924" s="137"/>
      <c r="E924" s="206">
        <f>IF(AND(Einträge!D924&gt;=29,Einträge!D924&lt;32),2,IF(AND(Einträge!D924&gt;=32,Einträge!D924&lt;=35),3,(IF(AND(Einträge!D924&lt;29,Einträge!D924&gt;0),1,IF(Einträge!D924="",0,4)))))</f>
        <v>0</v>
      </c>
      <c r="F924" s="349"/>
      <c r="G924" s="350"/>
      <c r="H924" s="351"/>
      <c r="I924" s="352"/>
      <c r="J924" s="347"/>
      <c r="K924" s="348"/>
      <c r="L924" s="348"/>
      <c r="M924" s="188"/>
      <c r="N924" s="33"/>
      <c r="O924" s="32"/>
      <c r="P924" s="32"/>
      <c r="Q924" s="33"/>
      <c r="R924" s="33"/>
      <c r="S924" s="229"/>
      <c r="T924" s="243"/>
      <c r="U924" s="236"/>
    </row>
    <row r="925" spans="1:21">
      <c r="A925" s="58"/>
      <c r="B925" s="355"/>
      <c r="C925" s="355"/>
      <c r="D925" s="191"/>
      <c r="E925" s="206">
        <f>IF(AND(Einträge!D925&gt;=29,Einträge!D925&lt;32),2,IF(AND(Einträge!D925&gt;=32,Einträge!D925&lt;=35),3,(IF(AND(Einträge!D925&lt;29,Einträge!D925&gt;0),1,IF(Einträge!D925="",0,4)))))</f>
        <v>0</v>
      </c>
      <c r="F925" s="351"/>
      <c r="G925" s="352"/>
      <c r="H925" s="349"/>
      <c r="I925" s="350"/>
      <c r="J925" s="345"/>
      <c r="K925" s="346"/>
      <c r="L925" s="346"/>
      <c r="M925" s="188"/>
      <c r="N925" s="31"/>
      <c r="O925" s="30"/>
      <c r="P925" s="30"/>
      <c r="Q925" s="31"/>
      <c r="R925" s="31"/>
      <c r="S925" s="228"/>
      <c r="T925" s="242"/>
      <c r="U925" s="235"/>
    </row>
    <row r="926" spans="1:21">
      <c r="A926" s="36"/>
      <c r="B926" s="353"/>
      <c r="C926" s="354"/>
      <c r="D926" s="137"/>
      <c r="E926" s="206">
        <f>IF(AND(Einträge!D926&gt;=29,Einträge!D926&lt;32),2,IF(AND(Einträge!D926&gt;=32,Einträge!D926&lt;=35),3,(IF(AND(Einträge!D926&lt;29,Einträge!D926&gt;0),1,IF(Einträge!D926="",0,4)))))</f>
        <v>0</v>
      </c>
      <c r="F926" s="349"/>
      <c r="G926" s="350"/>
      <c r="H926" s="351"/>
      <c r="I926" s="352"/>
      <c r="J926" s="347"/>
      <c r="K926" s="348"/>
      <c r="L926" s="348"/>
      <c r="M926" s="188"/>
      <c r="N926" s="35"/>
      <c r="O926" s="34"/>
      <c r="P926" s="34"/>
      <c r="Q926" s="35"/>
      <c r="R926" s="35"/>
      <c r="S926" s="227"/>
      <c r="T926" s="241"/>
      <c r="U926" s="234"/>
    </row>
    <row r="927" spans="1:21">
      <c r="A927" s="58"/>
      <c r="B927" s="355"/>
      <c r="C927" s="355"/>
      <c r="D927" s="191"/>
      <c r="E927" s="206">
        <f>IF(AND(Einträge!D927&gt;=29,Einträge!D927&lt;32),2,IF(AND(Einträge!D927&gt;=32,Einträge!D927&lt;=35),3,(IF(AND(Einträge!D927&lt;29,Einträge!D927&gt;0),1,IF(Einträge!D927="",0,4)))))</f>
        <v>0</v>
      </c>
      <c r="F927" s="351"/>
      <c r="G927" s="352"/>
      <c r="H927" s="349"/>
      <c r="I927" s="350"/>
      <c r="J927" s="345"/>
      <c r="K927" s="346"/>
      <c r="L927" s="346"/>
      <c r="M927" s="188"/>
      <c r="N927" s="31"/>
      <c r="O927" s="30"/>
      <c r="P927" s="30"/>
      <c r="Q927" s="31"/>
      <c r="R927" s="31"/>
      <c r="S927" s="228"/>
      <c r="T927" s="242"/>
      <c r="U927" s="235"/>
    </row>
    <row r="928" spans="1:21">
      <c r="A928" s="36"/>
      <c r="B928" s="353"/>
      <c r="C928" s="354"/>
      <c r="D928" s="137"/>
      <c r="E928" s="206">
        <f>IF(AND(Einträge!D928&gt;=29,Einträge!D928&lt;32),2,IF(AND(Einträge!D928&gt;=32,Einträge!D928&lt;=35),3,(IF(AND(Einträge!D928&lt;29,Einträge!D928&gt;0),1,IF(Einträge!D928="",0,4)))))</f>
        <v>0</v>
      </c>
      <c r="F928" s="349"/>
      <c r="G928" s="350"/>
      <c r="H928" s="351"/>
      <c r="I928" s="352"/>
      <c r="J928" s="347"/>
      <c r="K928" s="348"/>
      <c r="L928" s="348"/>
      <c r="M928" s="188"/>
      <c r="N928" s="35"/>
      <c r="O928" s="34"/>
      <c r="P928" s="34"/>
      <c r="Q928" s="35"/>
      <c r="R928" s="35"/>
      <c r="S928" s="227"/>
      <c r="T928" s="241"/>
      <c r="U928" s="234"/>
    </row>
    <row r="929" spans="1:21">
      <c r="A929" s="58"/>
      <c r="B929" s="355"/>
      <c r="C929" s="355"/>
      <c r="D929" s="191"/>
      <c r="E929" s="206">
        <f>IF(AND(Einträge!D929&gt;=29,Einträge!D929&lt;32),2,IF(AND(Einträge!D929&gt;=32,Einträge!D929&lt;=35),3,(IF(AND(Einträge!D929&lt;29,Einträge!D929&gt;0),1,IF(Einträge!D929="",0,4)))))</f>
        <v>0</v>
      </c>
      <c r="F929" s="351"/>
      <c r="G929" s="352"/>
      <c r="H929" s="349"/>
      <c r="I929" s="350"/>
      <c r="J929" s="345"/>
      <c r="K929" s="346"/>
      <c r="L929" s="346"/>
      <c r="M929" s="188"/>
      <c r="N929" s="31"/>
      <c r="O929" s="30"/>
      <c r="P929" s="30"/>
      <c r="Q929" s="31"/>
      <c r="R929" s="31"/>
      <c r="S929" s="228"/>
      <c r="T929" s="242"/>
      <c r="U929" s="235"/>
    </row>
    <row r="930" spans="1:21">
      <c r="A930" s="36"/>
      <c r="B930" s="353"/>
      <c r="C930" s="354"/>
      <c r="D930" s="137"/>
      <c r="E930" s="206">
        <f>IF(AND(Einträge!D930&gt;=29,Einträge!D930&lt;32),2,IF(AND(Einträge!D930&gt;=32,Einträge!D930&lt;=35),3,(IF(AND(Einträge!D930&lt;29,Einträge!D930&gt;0),1,IF(Einträge!D930="",0,4)))))</f>
        <v>0</v>
      </c>
      <c r="F930" s="349"/>
      <c r="G930" s="350"/>
      <c r="H930" s="351"/>
      <c r="I930" s="352"/>
      <c r="J930" s="347"/>
      <c r="K930" s="348"/>
      <c r="L930" s="348"/>
      <c r="M930" s="188"/>
      <c r="N930" s="35"/>
      <c r="O930" s="34"/>
      <c r="P930" s="34"/>
      <c r="Q930" s="35"/>
      <c r="R930" s="35"/>
      <c r="S930" s="227"/>
      <c r="T930" s="241"/>
      <c r="U930" s="234"/>
    </row>
    <row r="931" spans="1:21">
      <c r="A931" s="58"/>
      <c r="B931" s="355"/>
      <c r="C931" s="355"/>
      <c r="D931" s="191"/>
      <c r="E931" s="206">
        <f>IF(AND(Einträge!D931&gt;=29,Einträge!D931&lt;32),2,IF(AND(Einträge!D931&gt;=32,Einträge!D931&lt;=35),3,(IF(AND(Einträge!D931&lt;29,Einträge!D931&gt;0),1,IF(Einträge!D931="",0,4)))))</f>
        <v>0</v>
      </c>
      <c r="F931" s="351"/>
      <c r="G931" s="352"/>
      <c r="H931" s="349"/>
      <c r="I931" s="350"/>
      <c r="J931" s="345"/>
      <c r="K931" s="346"/>
      <c r="L931" s="346"/>
      <c r="M931" s="188"/>
      <c r="N931" s="31"/>
      <c r="O931" s="30"/>
      <c r="P931" s="30"/>
      <c r="Q931" s="31"/>
      <c r="R931" s="31"/>
      <c r="S931" s="228"/>
      <c r="T931" s="242"/>
      <c r="U931" s="235"/>
    </row>
    <row r="932" spans="1:21">
      <c r="A932" s="36"/>
      <c r="B932" s="353"/>
      <c r="C932" s="354"/>
      <c r="D932" s="137"/>
      <c r="E932" s="206">
        <f>IF(AND(Einträge!D932&gt;=29,Einträge!D932&lt;32),2,IF(AND(Einträge!D932&gt;=32,Einträge!D932&lt;=35),3,(IF(AND(Einträge!D932&lt;29,Einträge!D932&gt;0),1,IF(Einträge!D932="",0,4)))))</f>
        <v>0</v>
      </c>
      <c r="F932" s="349"/>
      <c r="G932" s="350"/>
      <c r="H932" s="351"/>
      <c r="I932" s="352"/>
      <c r="J932" s="347"/>
      <c r="K932" s="348"/>
      <c r="L932" s="348"/>
      <c r="M932" s="188"/>
      <c r="N932" s="35"/>
      <c r="O932" s="34"/>
      <c r="P932" s="34"/>
      <c r="Q932" s="35"/>
      <c r="R932" s="35"/>
      <c r="S932" s="227"/>
      <c r="T932" s="241"/>
      <c r="U932" s="234"/>
    </row>
    <row r="933" spans="1:21">
      <c r="A933" s="58"/>
      <c r="B933" s="355"/>
      <c r="C933" s="355"/>
      <c r="D933" s="191"/>
      <c r="E933" s="206">
        <f>IF(AND(Einträge!D933&gt;=29,Einträge!D933&lt;32),2,IF(AND(Einträge!D933&gt;=32,Einträge!D933&lt;=35),3,(IF(AND(Einträge!D933&lt;29,Einträge!D933&gt;0),1,IF(Einträge!D933="",0,4)))))</f>
        <v>0</v>
      </c>
      <c r="F933" s="351"/>
      <c r="G933" s="352"/>
      <c r="H933" s="349"/>
      <c r="I933" s="350"/>
      <c r="J933" s="345"/>
      <c r="K933" s="346"/>
      <c r="L933" s="346"/>
      <c r="M933" s="188"/>
      <c r="N933" s="31"/>
      <c r="O933" s="30"/>
      <c r="P933" s="30"/>
      <c r="Q933" s="31"/>
      <c r="R933" s="31"/>
      <c r="S933" s="228"/>
      <c r="T933" s="242"/>
      <c r="U933" s="235"/>
    </row>
    <row r="934" spans="1:21">
      <c r="A934" s="36"/>
      <c r="B934" s="353"/>
      <c r="C934" s="354"/>
      <c r="D934" s="137"/>
      <c r="E934" s="206">
        <f>IF(AND(Einträge!D934&gt;=29,Einträge!D934&lt;32),2,IF(AND(Einträge!D934&gt;=32,Einträge!D934&lt;=35),3,(IF(AND(Einträge!D934&lt;29,Einträge!D934&gt;0),1,IF(Einträge!D934="",0,4)))))</f>
        <v>0</v>
      </c>
      <c r="F934" s="349"/>
      <c r="G934" s="350"/>
      <c r="H934" s="351"/>
      <c r="I934" s="352"/>
      <c r="J934" s="347"/>
      <c r="K934" s="348"/>
      <c r="L934" s="348"/>
      <c r="M934" s="188"/>
      <c r="N934" s="35"/>
      <c r="O934" s="34"/>
      <c r="P934" s="34"/>
      <c r="Q934" s="35"/>
      <c r="R934" s="35"/>
      <c r="S934" s="227"/>
      <c r="T934" s="241"/>
      <c r="U934" s="234"/>
    </row>
    <row r="935" spans="1:21">
      <c r="A935" s="58"/>
      <c r="B935" s="355"/>
      <c r="C935" s="355"/>
      <c r="D935" s="191"/>
      <c r="E935" s="206">
        <f>IF(AND(Einträge!D935&gt;=29,Einträge!D935&lt;32),2,IF(AND(Einträge!D935&gt;=32,Einträge!D935&lt;=35),3,(IF(AND(Einträge!D935&lt;29,Einträge!D935&gt;0),1,IF(Einträge!D935="",0,4)))))</f>
        <v>0</v>
      </c>
      <c r="F935" s="351"/>
      <c r="G935" s="352"/>
      <c r="H935" s="349"/>
      <c r="I935" s="350"/>
      <c r="J935" s="345"/>
      <c r="K935" s="346"/>
      <c r="L935" s="346"/>
      <c r="M935" s="188"/>
      <c r="N935" s="31"/>
      <c r="O935" s="30"/>
      <c r="P935" s="30"/>
      <c r="Q935" s="31"/>
      <c r="R935" s="31"/>
      <c r="S935" s="228"/>
      <c r="T935" s="242"/>
      <c r="U935" s="235"/>
    </row>
    <row r="936" spans="1:21">
      <c r="A936" s="36"/>
      <c r="B936" s="353"/>
      <c r="C936" s="354"/>
      <c r="D936" s="137"/>
      <c r="E936" s="206">
        <f>IF(AND(Einträge!D936&gt;=29,Einträge!D936&lt;32),2,IF(AND(Einträge!D936&gt;=32,Einträge!D936&lt;=35),3,(IF(AND(Einträge!D936&lt;29,Einträge!D936&gt;0),1,IF(Einträge!D936="",0,4)))))</f>
        <v>0</v>
      </c>
      <c r="F936" s="349"/>
      <c r="G936" s="350"/>
      <c r="H936" s="351"/>
      <c r="I936" s="352"/>
      <c r="J936" s="347"/>
      <c r="K936" s="348"/>
      <c r="L936" s="348"/>
      <c r="M936" s="188"/>
      <c r="N936" s="35"/>
      <c r="O936" s="34"/>
      <c r="P936" s="34"/>
      <c r="Q936" s="35"/>
      <c r="R936" s="35"/>
      <c r="S936" s="227"/>
      <c r="T936" s="241"/>
      <c r="U936" s="234"/>
    </row>
    <row r="937" spans="1:21">
      <c r="A937" s="58"/>
      <c r="B937" s="355"/>
      <c r="C937" s="355"/>
      <c r="D937" s="191"/>
      <c r="E937" s="206">
        <f>IF(AND(Einträge!D937&gt;=29,Einträge!D937&lt;32),2,IF(AND(Einträge!D937&gt;=32,Einträge!D937&lt;=35),3,(IF(AND(Einträge!D937&lt;29,Einträge!D937&gt;0),1,IF(Einträge!D937="",0,4)))))</f>
        <v>0</v>
      </c>
      <c r="F937" s="351"/>
      <c r="G937" s="352"/>
      <c r="H937" s="349"/>
      <c r="I937" s="350"/>
      <c r="J937" s="345"/>
      <c r="K937" s="346"/>
      <c r="L937" s="346"/>
      <c r="M937" s="188"/>
      <c r="N937" s="31"/>
      <c r="O937" s="30"/>
      <c r="P937" s="30"/>
      <c r="Q937" s="31"/>
      <c r="R937" s="31"/>
      <c r="S937" s="228"/>
      <c r="T937" s="242"/>
      <c r="U937" s="235"/>
    </row>
    <row r="938" spans="1:21">
      <c r="A938" s="36"/>
      <c r="B938" s="353"/>
      <c r="C938" s="354"/>
      <c r="D938" s="137"/>
      <c r="E938" s="206">
        <f>IF(AND(Einträge!D938&gt;=29,Einträge!D938&lt;32),2,IF(AND(Einträge!D938&gt;=32,Einträge!D938&lt;=35),3,(IF(AND(Einträge!D938&lt;29,Einträge!D938&gt;0),1,IF(Einträge!D938="",0,4)))))</f>
        <v>0</v>
      </c>
      <c r="F938" s="349"/>
      <c r="G938" s="350"/>
      <c r="H938" s="351"/>
      <c r="I938" s="352"/>
      <c r="J938" s="347"/>
      <c r="K938" s="348"/>
      <c r="L938" s="348"/>
      <c r="M938" s="188"/>
      <c r="N938" s="35"/>
      <c r="O938" s="34"/>
      <c r="P938" s="34"/>
      <c r="Q938" s="35"/>
      <c r="R938" s="35"/>
      <c r="S938" s="227"/>
      <c r="T938" s="241"/>
      <c r="U938" s="234"/>
    </row>
    <row r="939" spans="1:21">
      <c r="A939" s="58"/>
      <c r="B939" s="355"/>
      <c r="C939" s="355"/>
      <c r="D939" s="191"/>
      <c r="E939" s="206">
        <f>IF(AND(Einträge!D939&gt;=29,Einträge!D939&lt;32),2,IF(AND(Einträge!D939&gt;=32,Einträge!D939&lt;=35),3,(IF(AND(Einträge!D939&lt;29,Einträge!D939&gt;0),1,IF(Einträge!D939="",0,4)))))</f>
        <v>0</v>
      </c>
      <c r="F939" s="351"/>
      <c r="G939" s="352"/>
      <c r="H939" s="349"/>
      <c r="I939" s="350"/>
      <c r="J939" s="345"/>
      <c r="K939" s="346"/>
      <c r="L939" s="346"/>
      <c r="M939" s="188"/>
      <c r="N939" s="31"/>
      <c r="O939" s="30"/>
      <c r="P939" s="30"/>
      <c r="Q939" s="31"/>
      <c r="R939" s="31"/>
      <c r="S939" s="228"/>
      <c r="T939" s="242"/>
      <c r="U939" s="235"/>
    </row>
    <row r="940" spans="1:21">
      <c r="A940" s="36"/>
      <c r="B940" s="353"/>
      <c r="C940" s="354"/>
      <c r="D940" s="137"/>
      <c r="E940" s="206">
        <f>IF(AND(Einträge!D940&gt;=29,Einträge!D940&lt;32),2,IF(AND(Einträge!D940&gt;=32,Einträge!D940&lt;=35),3,(IF(AND(Einträge!D940&lt;29,Einträge!D940&gt;0),1,IF(Einträge!D940="",0,4)))))</f>
        <v>0</v>
      </c>
      <c r="F940" s="349"/>
      <c r="G940" s="350"/>
      <c r="H940" s="351"/>
      <c r="I940" s="352"/>
      <c r="J940" s="347"/>
      <c r="K940" s="348"/>
      <c r="L940" s="348"/>
      <c r="M940" s="188"/>
      <c r="N940" s="35"/>
      <c r="O940" s="34"/>
      <c r="P940" s="34"/>
      <c r="Q940" s="35"/>
      <c r="R940" s="35"/>
      <c r="S940" s="227"/>
      <c r="T940" s="241"/>
      <c r="U940" s="234"/>
    </row>
    <row r="941" spans="1:21">
      <c r="A941" s="58"/>
      <c r="B941" s="355"/>
      <c r="C941" s="355"/>
      <c r="D941" s="191"/>
      <c r="E941" s="206">
        <f>IF(AND(Einträge!D941&gt;=29,Einträge!D941&lt;32),2,IF(AND(Einträge!D941&gt;=32,Einträge!D941&lt;=35),3,(IF(AND(Einträge!D941&lt;29,Einträge!D941&gt;0),1,IF(Einträge!D941="",0,4)))))</f>
        <v>0</v>
      </c>
      <c r="F941" s="351"/>
      <c r="G941" s="352"/>
      <c r="H941" s="349"/>
      <c r="I941" s="350"/>
      <c r="J941" s="345"/>
      <c r="K941" s="346"/>
      <c r="L941" s="346"/>
      <c r="M941" s="188"/>
      <c r="N941" s="31"/>
      <c r="O941" s="30"/>
      <c r="P941" s="30"/>
      <c r="Q941" s="31"/>
      <c r="R941" s="31"/>
      <c r="S941" s="228"/>
      <c r="T941" s="242"/>
      <c r="U941" s="235"/>
    </row>
    <row r="942" spans="1:21">
      <c r="A942" s="36"/>
      <c r="B942" s="353"/>
      <c r="C942" s="354"/>
      <c r="D942" s="137"/>
      <c r="E942" s="206">
        <f>IF(AND(Einträge!D942&gt;=29,Einträge!D942&lt;32),2,IF(AND(Einträge!D942&gt;=32,Einträge!D942&lt;=35),3,(IF(AND(Einträge!D942&lt;29,Einträge!D942&gt;0),1,IF(Einträge!D942="",0,4)))))</f>
        <v>0</v>
      </c>
      <c r="F942" s="349"/>
      <c r="G942" s="350"/>
      <c r="H942" s="351"/>
      <c r="I942" s="352"/>
      <c r="J942" s="347"/>
      <c r="K942" s="348"/>
      <c r="L942" s="348"/>
      <c r="M942" s="188"/>
      <c r="N942" s="53"/>
      <c r="O942" s="54"/>
      <c r="P942" s="54"/>
      <c r="Q942" s="53"/>
      <c r="R942" s="53"/>
      <c r="S942" s="230"/>
      <c r="T942" s="244"/>
      <c r="U942" s="237"/>
    </row>
    <row r="943" spans="1:21">
      <c r="A943" s="58"/>
      <c r="B943" s="355"/>
      <c r="C943" s="355"/>
      <c r="D943" s="191"/>
      <c r="E943" s="206">
        <f>IF(AND(Einträge!D943&gt;=29,Einträge!D943&lt;32),2,IF(AND(Einträge!D943&gt;=32,Einträge!D943&lt;=35),3,(IF(AND(Einträge!D943&lt;29,Einträge!D943&gt;0),1,IF(Einträge!D943="",0,4)))))</f>
        <v>0</v>
      </c>
      <c r="F943" s="351"/>
      <c r="G943" s="352"/>
      <c r="H943" s="349"/>
      <c r="I943" s="350"/>
      <c r="J943" s="345"/>
      <c r="K943" s="346"/>
      <c r="L943" s="346"/>
      <c r="M943" s="188"/>
      <c r="N943" s="31"/>
      <c r="O943" s="30"/>
      <c r="P943" s="30"/>
      <c r="Q943" s="31"/>
      <c r="R943" s="31"/>
      <c r="S943" s="228"/>
      <c r="T943" s="242"/>
      <c r="U943" s="235"/>
    </row>
    <row r="944" spans="1:21">
      <c r="A944" s="36"/>
      <c r="B944" s="353"/>
      <c r="C944" s="354"/>
      <c r="D944" s="137"/>
      <c r="E944" s="206">
        <f>IF(AND(Einträge!D944&gt;=29,Einträge!D944&lt;32),2,IF(AND(Einträge!D944&gt;=32,Einträge!D944&lt;=35),3,(IF(AND(Einträge!D944&lt;29,Einträge!D944&gt;0),1,IF(Einträge!D944="",0,4)))))</f>
        <v>0</v>
      </c>
      <c r="F944" s="349"/>
      <c r="G944" s="350"/>
      <c r="H944" s="351"/>
      <c r="I944" s="352"/>
      <c r="J944" s="347"/>
      <c r="K944" s="348"/>
      <c r="L944" s="348"/>
      <c r="M944" s="188"/>
      <c r="N944" s="33"/>
      <c r="O944" s="32"/>
      <c r="P944" s="32"/>
      <c r="Q944" s="33"/>
      <c r="R944" s="33"/>
      <c r="S944" s="229"/>
      <c r="T944" s="243"/>
      <c r="U944" s="236"/>
    </row>
    <row r="945" spans="1:21">
      <c r="A945" s="58"/>
      <c r="B945" s="355"/>
      <c r="C945" s="355"/>
      <c r="D945" s="191"/>
      <c r="E945" s="206">
        <f>IF(AND(Einträge!D945&gt;=29,Einträge!D945&lt;32),2,IF(AND(Einträge!D945&gt;=32,Einträge!D945&lt;=35),3,(IF(AND(Einträge!D945&lt;29,Einträge!D945&gt;0),1,IF(Einträge!D945="",0,4)))))</f>
        <v>0</v>
      </c>
      <c r="F945" s="351"/>
      <c r="G945" s="352"/>
      <c r="H945" s="349"/>
      <c r="I945" s="350"/>
      <c r="J945" s="345"/>
      <c r="K945" s="346"/>
      <c r="L945" s="346"/>
      <c r="M945" s="188"/>
      <c r="N945" s="31"/>
      <c r="O945" s="30"/>
      <c r="P945" s="30"/>
      <c r="Q945" s="31"/>
      <c r="R945" s="31"/>
      <c r="S945" s="228"/>
      <c r="T945" s="242"/>
      <c r="U945" s="235"/>
    </row>
    <row r="946" spans="1:21">
      <c r="A946" s="36"/>
      <c r="B946" s="353"/>
      <c r="C946" s="354"/>
      <c r="D946" s="137"/>
      <c r="E946" s="206">
        <f>IF(AND(Einträge!D946&gt;=29,Einträge!D946&lt;32),2,IF(AND(Einträge!D946&gt;=32,Einträge!D946&lt;=35),3,(IF(AND(Einträge!D946&lt;29,Einträge!D946&gt;0),1,IF(Einträge!D946="",0,4)))))</f>
        <v>0</v>
      </c>
      <c r="F946" s="349"/>
      <c r="G946" s="350"/>
      <c r="H946" s="351"/>
      <c r="I946" s="352"/>
      <c r="J946" s="347"/>
      <c r="K946" s="348"/>
      <c r="L946" s="348"/>
      <c r="M946" s="188"/>
      <c r="N946" s="35"/>
      <c r="O946" s="34"/>
      <c r="P946" s="34"/>
      <c r="Q946" s="35"/>
      <c r="R946" s="35"/>
      <c r="S946" s="227"/>
      <c r="T946" s="241"/>
      <c r="U946" s="234"/>
    </row>
    <row r="947" spans="1:21">
      <c r="A947" s="58"/>
      <c r="B947" s="355"/>
      <c r="C947" s="355"/>
      <c r="D947" s="191"/>
      <c r="E947" s="206">
        <f>IF(AND(Einträge!D947&gt;=29,Einträge!D947&lt;32),2,IF(AND(Einträge!D947&gt;=32,Einträge!D947&lt;=35),3,(IF(AND(Einträge!D947&lt;29,Einträge!D947&gt;0),1,IF(Einträge!D947="",0,4)))))</f>
        <v>0</v>
      </c>
      <c r="F947" s="351"/>
      <c r="G947" s="352"/>
      <c r="H947" s="349"/>
      <c r="I947" s="350"/>
      <c r="J947" s="345"/>
      <c r="K947" s="346"/>
      <c r="L947" s="346"/>
      <c r="M947" s="188"/>
      <c r="N947" s="31"/>
      <c r="O947" s="30"/>
      <c r="P947" s="30"/>
      <c r="Q947" s="31"/>
      <c r="R947" s="31"/>
      <c r="S947" s="228"/>
      <c r="T947" s="242"/>
      <c r="U947" s="235"/>
    </row>
    <row r="948" spans="1:21">
      <c r="A948" s="36"/>
      <c r="B948" s="353"/>
      <c r="C948" s="354"/>
      <c r="D948" s="137"/>
      <c r="E948" s="206">
        <f>IF(AND(Einträge!D948&gt;=29,Einträge!D948&lt;32),2,IF(AND(Einträge!D948&gt;=32,Einträge!D948&lt;=35),3,(IF(AND(Einträge!D948&lt;29,Einträge!D948&gt;0),1,IF(Einträge!D948="",0,4)))))</f>
        <v>0</v>
      </c>
      <c r="F948" s="349"/>
      <c r="G948" s="350"/>
      <c r="H948" s="351"/>
      <c r="I948" s="352"/>
      <c r="J948" s="347"/>
      <c r="K948" s="348"/>
      <c r="L948" s="348"/>
      <c r="M948" s="188"/>
      <c r="N948" s="35"/>
      <c r="O948" s="34"/>
      <c r="P948" s="34"/>
      <c r="Q948" s="35"/>
      <c r="R948" s="35"/>
      <c r="S948" s="227"/>
      <c r="T948" s="241"/>
      <c r="U948" s="234"/>
    </row>
    <row r="949" spans="1:21">
      <c r="A949" s="58"/>
      <c r="B949" s="355"/>
      <c r="C949" s="355"/>
      <c r="D949" s="191"/>
      <c r="E949" s="206">
        <f>IF(AND(Einträge!D949&gt;=29,Einträge!D949&lt;32),2,IF(AND(Einträge!D949&gt;=32,Einträge!D949&lt;=35),3,(IF(AND(Einträge!D949&lt;29,Einträge!D949&gt;0),1,IF(Einträge!D949="",0,4)))))</f>
        <v>0</v>
      </c>
      <c r="F949" s="351"/>
      <c r="G949" s="352"/>
      <c r="H949" s="349"/>
      <c r="I949" s="350"/>
      <c r="J949" s="345"/>
      <c r="K949" s="346"/>
      <c r="L949" s="346"/>
      <c r="M949" s="188"/>
      <c r="N949" s="31"/>
      <c r="O949" s="30"/>
      <c r="P949" s="30"/>
      <c r="Q949" s="31"/>
      <c r="R949" s="31"/>
      <c r="S949" s="228"/>
      <c r="T949" s="242"/>
      <c r="U949" s="235"/>
    </row>
    <row r="950" spans="1:21">
      <c r="A950" s="36"/>
      <c r="B950" s="353"/>
      <c r="C950" s="354"/>
      <c r="D950" s="137"/>
      <c r="E950" s="206">
        <f>IF(AND(Einträge!D950&gt;=29,Einträge!D950&lt;32),2,IF(AND(Einträge!D950&gt;=32,Einträge!D950&lt;=35),3,(IF(AND(Einträge!D950&lt;29,Einträge!D950&gt;0),1,IF(Einträge!D950="",0,4)))))</f>
        <v>0</v>
      </c>
      <c r="F950" s="349"/>
      <c r="G950" s="350"/>
      <c r="H950" s="351"/>
      <c r="I950" s="352"/>
      <c r="J950" s="347"/>
      <c r="K950" s="348"/>
      <c r="L950" s="348"/>
      <c r="M950" s="188"/>
      <c r="N950" s="35"/>
      <c r="O950" s="34"/>
      <c r="P950" s="34"/>
      <c r="Q950" s="35"/>
      <c r="R950" s="35"/>
      <c r="S950" s="227"/>
      <c r="T950" s="241"/>
      <c r="U950" s="234"/>
    </row>
    <row r="951" spans="1:21">
      <c r="A951" s="58"/>
      <c r="B951" s="355"/>
      <c r="C951" s="355"/>
      <c r="D951" s="191"/>
      <c r="E951" s="206">
        <f>IF(AND(Einträge!D951&gt;=29,Einträge!D951&lt;32),2,IF(AND(Einträge!D951&gt;=32,Einträge!D951&lt;=35),3,(IF(AND(Einträge!D951&lt;29,Einträge!D951&gt;0),1,IF(Einträge!D951="",0,4)))))</f>
        <v>0</v>
      </c>
      <c r="F951" s="351"/>
      <c r="G951" s="352"/>
      <c r="H951" s="349"/>
      <c r="I951" s="350"/>
      <c r="J951" s="345"/>
      <c r="K951" s="346"/>
      <c r="L951" s="346"/>
      <c r="M951" s="188"/>
      <c r="N951" s="31"/>
      <c r="O951" s="30"/>
      <c r="P951" s="30"/>
      <c r="Q951" s="31"/>
      <c r="R951" s="31"/>
      <c r="S951" s="228"/>
      <c r="T951" s="242"/>
      <c r="U951" s="235"/>
    </row>
    <row r="952" spans="1:21">
      <c r="A952" s="36"/>
      <c r="B952" s="353"/>
      <c r="C952" s="354"/>
      <c r="D952" s="137"/>
      <c r="E952" s="206">
        <f>IF(AND(Einträge!D952&gt;=29,Einträge!D952&lt;32),2,IF(AND(Einträge!D952&gt;=32,Einträge!D952&lt;=35),3,(IF(AND(Einträge!D952&lt;29,Einträge!D952&gt;0),1,IF(Einträge!D952="",0,4)))))</f>
        <v>0</v>
      </c>
      <c r="F952" s="349"/>
      <c r="G952" s="350"/>
      <c r="H952" s="351"/>
      <c r="I952" s="352"/>
      <c r="J952" s="347"/>
      <c r="K952" s="348"/>
      <c r="L952" s="348"/>
      <c r="M952" s="188"/>
      <c r="N952" s="35"/>
      <c r="O952" s="34"/>
      <c r="P952" s="34"/>
      <c r="Q952" s="35"/>
      <c r="R952" s="35"/>
      <c r="S952" s="227"/>
      <c r="T952" s="241"/>
      <c r="U952" s="234"/>
    </row>
    <row r="953" spans="1:21">
      <c r="A953" s="58"/>
      <c r="B953" s="355"/>
      <c r="C953" s="355"/>
      <c r="D953" s="191"/>
      <c r="E953" s="206">
        <f>IF(AND(Einträge!D953&gt;=29,Einträge!D953&lt;32),2,IF(AND(Einträge!D953&gt;=32,Einträge!D953&lt;=35),3,(IF(AND(Einträge!D953&lt;29,Einträge!D953&gt;0),1,IF(Einträge!D953="",0,4)))))</f>
        <v>0</v>
      </c>
      <c r="F953" s="351"/>
      <c r="G953" s="352"/>
      <c r="H953" s="349"/>
      <c r="I953" s="350"/>
      <c r="J953" s="345"/>
      <c r="K953" s="346"/>
      <c r="L953" s="346"/>
      <c r="M953" s="188"/>
      <c r="N953" s="31"/>
      <c r="O953" s="30"/>
      <c r="P953" s="30"/>
      <c r="Q953" s="31"/>
      <c r="R953" s="31"/>
      <c r="S953" s="228"/>
      <c r="T953" s="242"/>
      <c r="U953" s="235"/>
    </row>
    <row r="954" spans="1:21">
      <c r="A954" s="36"/>
      <c r="B954" s="353"/>
      <c r="C954" s="354"/>
      <c r="D954" s="137"/>
      <c r="E954" s="206">
        <f>IF(AND(Einträge!D954&gt;=29,Einträge!D954&lt;32),2,IF(AND(Einträge!D954&gt;=32,Einträge!D954&lt;=35),3,(IF(AND(Einträge!D954&lt;29,Einträge!D954&gt;0),1,IF(Einträge!D954="",0,4)))))</f>
        <v>0</v>
      </c>
      <c r="F954" s="349"/>
      <c r="G954" s="350"/>
      <c r="H954" s="351"/>
      <c r="I954" s="352"/>
      <c r="J954" s="347"/>
      <c r="K954" s="348"/>
      <c r="L954" s="348"/>
      <c r="M954" s="188"/>
      <c r="N954" s="35"/>
      <c r="O954" s="34"/>
      <c r="P954" s="34"/>
      <c r="Q954" s="35"/>
      <c r="R954" s="35"/>
      <c r="S954" s="227"/>
      <c r="T954" s="241"/>
      <c r="U954" s="234"/>
    </row>
    <row r="955" spans="1:21">
      <c r="A955" s="58"/>
      <c r="B955" s="355"/>
      <c r="C955" s="355"/>
      <c r="D955" s="191"/>
      <c r="E955" s="206">
        <f>IF(AND(Einträge!D955&gt;=29,Einträge!D955&lt;32),2,IF(AND(Einträge!D955&gt;=32,Einträge!D955&lt;=35),3,(IF(AND(Einträge!D955&lt;29,Einträge!D955&gt;0),1,IF(Einträge!D955="",0,4)))))</f>
        <v>0</v>
      </c>
      <c r="F955" s="351"/>
      <c r="G955" s="352"/>
      <c r="H955" s="349"/>
      <c r="I955" s="350"/>
      <c r="J955" s="345"/>
      <c r="K955" s="346"/>
      <c r="L955" s="346"/>
      <c r="M955" s="188"/>
      <c r="N955" s="31"/>
      <c r="O955" s="30"/>
      <c r="P955" s="30"/>
      <c r="Q955" s="31"/>
      <c r="R955" s="31"/>
      <c r="S955" s="228"/>
      <c r="T955" s="242"/>
      <c r="U955" s="235"/>
    </row>
    <row r="956" spans="1:21">
      <c r="A956" s="36"/>
      <c r="B956" s="353"/>
      <c r="C956" s="354"/>
      <c r="D956" s="137"/>
      <c r="E956" s="206">
        <f>IF(AND(Einträge!D956&gt;=29,Einträge!D956&lt;32),2,IF(AND(Einträge!D956&gt;=32,Einträge!D956&lt;=35),3,(IF(AND(Einträge!D956&lt;29,Einträge!D956&gt;0),1,IF(Einträge!D956="",0,4)))))</f>
        <v>0</v>
      </c>
      <c r="F956" s="349"/>
      <c r="G956" s="350"/>
      <c r="H956" s="351"/>
      <c r="I956" s="352"/>
      <c r="J956" s="347"/>
      <c r="K956" s="348"/>
      <c r="L956" s="348"/>
      <c r="M956" s="188"/>
      <c r="N956" s="35"/>
      <c r="O956" s="34"/>
      <c r="P956" s="34"/>
      <c r="Q956" s="35"/>
      <c r="R956" s="35"/>
      <c r="S956" s="227"/>
      <c r="T956" s="241"/>
      <c r="U956" s="234"/>
    </row>
    <row r="957" spans="1:21">
      <c r="A957" s="58"/>
      <c r="B957" s="355"/>
      <c r="C957" s="355"/>
      <c r="D957" s="191"/>
      <c r="E957" s="206">
        <f>IF(AND(Einträge!D957&gt;=29,Einträge!D957&lt;32),2,IF(AND(Einträge!D957&gt;=32,Einträge!D957&lt;=35),3,(IF(AND(Einträge!D957&lt;29,Einträge!D957&gt;0),1,IF(Einträge!D957="",0,4)))))</f>
        <v>0</v>
      </c>
      <c r="F957" s="351"/>
      <c r="G957" s="352"/>
      <c r="H957" s="349"/>
      <c r="I957" s="350"/>
      <c r="J957" s="345"/>
      <c r="K957" s="346"/>
      <c r="L957" s="346"/>
      <c r="M957" s="188"/>
      <c r="N957" s="31"/>
      <c r="O957" s="30"/>
      <c r="P957" s="30"/>
      <c r="Q957" s="31"/>
      <c r="R957" s="31"/>
      <c r="S957" s="228"/>
      <c r="T957" s="242"/>
      <c r="U957" s="235"/>
    </row>
    <row r="958" spans="1:21">
      <c r="A958" s="36"/>
      <c r="B958" s="353"/>
      <c r="C958" s="354"/>
      <c r="D958" s="137"/>
      <c r="E958" s="206">
        <f>IF(AND(Einträge!D958&gt;=29,Einträge!D958&lt;32),2,IF(AND(Einträge!D958&gt;=32,Einträge!D958&lt;=35),3,(IF(AND(Einträge!D958&lt;29,Einträge!D958&gt;0),1,IF(Einträge!D958="",0,4)))))</f>
        <v>0</v>
      </c>
      <c r="F958" s="349"/>
      <c r="G958" s="350"/>
      <c r="H958" s="351"/>
      <c r="I958" s="352"/>
      <c r="J958" s="347"/>
      <c r="K958" s="348"/>
      <c r="L958" s="348"/>
      <c r="M958" s="188"/>
      <c r="N958" s="35"/>
      <c r="O958" s="34"/>
      <c r="P958" s="34"/>
      <c r="Q958" s="35"/>
      <c r="R958" s="35"/>
      <c r="S958" s="227"/>
      <c r="T958" s="241"/>
      <c r="U958" s="234"/>
    </row>
    <row r="959" spans="1:21">
      <c r="A959" s="58"/>
      <c r="B959" s="355"/>
      <c r="C959" s="355"/>
      <c r="D959" s="191"/>
      <c r="E959" s="206">
        <f>IF(AND(Einträge!D959&gt;=29,Einträge!D959&lt;32),2,IF(AND(Einträge!D959&gt;=32,Einträge!D959&lt;=35),3,(IF(AND(Einträge!D959&lt;29,Einträge!D959&gt;0),1,IF(Einträge!D959="",0,4)))))</f>
        <v>0</v>
      </c>
      <c r="F959" s="351"/>
      <c r="G959" s="352"/>
      <c r="H959" s="349"/>
      <c r="I959" s="350"/>
      <c r="J959" s="345"/>
      <c r="K959" s="346"/>
      <c r="L959" s="346"/>
      <c r="M959" s="188"/>
      <c r="N959" s="31"/>
      <c r="O959" s="30"/>
      <c r="P959" s="30"/>
      <c r="Q959" s="31"/>
      <c r="R959" s="31"/>
      <c r="S959" s="228"/>
      <c r="T959" s="242"/>
      <c r="U959" s="235"/>
    </row>
    <row r="960" spans="1:21">
      <c r="A960" s="36"/>
      <c r="B960" s="353"/>
      <c r="C960" s="354"/>
      <c r="D960" s="137"/>
      <c r="E960" s="206">
        <f>IF(AND(Einträge!D960&gt;=29,Einträge!D960&lt;32),2,IF(AND(Einträge!D960&gt;=32,Einträge!D960&lt;=35),3,(IF(AND(Einträge!D960&lt;29,Einträge!D960&gt;0),1,IF(Einträge!D960="",0,4)))))</f>
        <v>0</v>
      </c>
      <c r="F960" s="349"/>
      <c r="G960" s="350"/>
      <c r="H960" s="351"/>
      <c r="I960" s="352"/>
      <c r="J960" s="347"/>
      <c r="K960" s="348"/>
      <c r="L960" s="348"/>
      <c r="M960" s="188"/>
      <c r="N960" s="35"/>
      <c r="O960" s="34"/>
      <c r="P960" s="34"/>
      <c r="Q960" s="35"/>
      <c r="R960" s="35"/>
      <c r="S960" s="227"/>
      <c r="T960" s="241"/>
      <c r="U960" s="234"/>
    </row>
    <row r="961" spans="1:21" ht="16.5" thickBot="1">
      <c r="A961" s="58"/>
      <c r="B961" s="355"/>
      <c r="C961" s="355"/>
      <c r="D961" s="191"/>
      <c r="E961" s="206">
        <f>IF(AND(Einträge!D961&gt;=29,Einträge!D961&lt;32),2,IF(AND(Einträge!D961&gt;=32,Einträge!D961&lt;=35),3,(IF(AND(Einträge!D961&lt;29,Einträge!D961&gt;0),1,IF(Einträge!D961="",0,4)))))</f>
        <v>0</v>
      </c>
      <c r="F961" s="351"/>
      <c r="G961" s="352"/>
      <c r="H961" s="349"/>
      <c r="I961" s="350"/>
      <c r="J961" s="345"/>
      <c r="K961" s="346"/>
      <c r="L961" s="346"/>
      <c r="M961" s="188"/>
      <c r="N961" s="31"/>
      <c r="O961" s="30"/>
      <c r="P961" s="30"/>
      <c r="Q961" s="31"/>
      <c r="R961" s="31"/>
      <c r="S961" s="228"/>
      <c r="T961" s="242"/>
      <c r="U961" s="235"/>
    </row>
    <row r="962" spans="1:21">
      <c r="A962" s="36"/>
      <c r="B962" s="353"/>
      <c r="C962" s="354"/>
      <c r="D962" s="137"/>
      <c r="E962" s="206">
        <f>IF(AND(Einträge!D962&gt;=29,Einträge!D962&lt;32),2,IF(AND(Einträge!D962&gt;=32,Einträge!D962&lt;=35),3,(IF(AND(Einträge!D962&lt;29,Einträge!D962&gt;0),1,IF(Einträge!D962="",0,4)))))</f>
        <v>0</v>
      </c>
      <c r="F962" s="349"/>
      <c r="G962" s="350"/>
      <c r="H962" s="351"/>
      <c r="I962" s="352"/>
      <c r="J962" s="347"/>
      <c r="K962" s="348"/>
      <c r="L962" s="348"/>
      <c r="M962" s="188"/>
      <c r="N962" s="29"/>
      <c r="O962" s="28"/>
      <c r="P962" s="28"/>
      <c r="Q962" s="29"/>
      <c r="R962" s="29"/>
      <c r="S962" s="231"/>
      <c r="T962" s="245"/>
      <c r="U962" s="238"/>
    </row>
    <row r="963" spans="1:21">
      <c r="A963" s="58"/>
      <c r="B963" s="355"/>
      <c r="C963" s="355"/>
      <c r="D963" s="191"/>
      <c r="E963" s="206">
        <f>IF(AND(Einträge!D963&gt;=29,Einträge!D963&lt;32),2,IF(AND(Einträge!D963&gt;=32,Einträge!D963&lt;=35),3,(IF(AND(Einträge!D963&lt;29,Einträge!D963&gt;0),1,IF(Einträge!D963="",0,4)))))</f>
        <v>0</v>
      </c>
      <c r="F963" s="351"/>
      <c r="G963" s="352"/>
      <c r="H963" s="349"/>
      <c r="I963" s="350"/>
      <c r="J963" s="345"/>
      <c r="K963" s="346"/>
      <c r="L963" s="346"/>
      <c r="M963" s="188"/>
      <c r="N963" s="31"/>
      <c r="O963" s="30"/>
      <c r="P963" s="30"/>
      <c r="Q963" s="31"/>
      <c r="R963" s="31"/>
      <c r="S963" s="228"/>
      <c r="T963" s="242"/>
      <c r="U963" s="235"/>
    </row>
    <row r="964" spans="1:21">
      <c r="A964" s="36"/>
      <c r="B964" s="353"/>
      <c r="C964" s="354"/>
      <c r="D964" s="137"/>
      <c r="E964" s="206">
        <f>IF(AND(Einträge!D964&gt;=29,Einträge!D964&lt;32),2,IF(AND(Einträge!D964&gt;=32,Einträge!D964&lt;=35),3,(IF(AND(Einträge!D964&lt;29,Einträge!D964&gt;0),1,IF(Einträge!D964="",0,4)))))</f>
        <v>0</v>
      </c>
      <c r="F964" s="349"/>
      <c r="G964" s="350"/>
      <c r="H964" s="351"/>
      <c r="I964" s="352"/>
      <c r="J964" s="347"/>
      <c r="K964" s="348"/>
      <c r="L964" s="348"/>
      <c r="M964" s="188"/>
      <c r="N964" s="33"/>
      <c r="O964" s="32"/>
      <c r="P964" s="32"/>
      <c r="Q964" s="33"/>
      <c r="R964" s="33"/>
      <c r="S964" s="229"/>
      <c r="T964" s="243"/>
      <c r="U964" s="236"/>
    </row>
    <row r="965" spans="1:21">
      <c r="A965" s="58"/>
      <c r="B965" s="355"/>
      <c r="C965" s="355"/>
      <c r="D965" s="191"/>
      <c r="E965" s="206">
        <f>IF(AND(Einträge!D965&gt;=29,Einträge!D965&lt;32),2,IF(AND(Einträge!D965&gt;=32,Einträge!D965&lt;=35),3,(IF(AND(Einträge!D965&lt;29,Einträge!D965&gt;0),1,IF(Einträge!D965="",0,4)))))</f>
        <v>0</v>
      </c>
      <c r="F965" s="351"/>
      <c r="G965" s="352"/>
      <c r="H965" s="349"/>
      <c r="I965" s="350"/>
      <c r="J965" s="345"/>
      <c r="K965" s="346"/>
      <c r="L965" s="346"/>
      <c r="M965" s="188"/>
      <c r="N965" s="31"/>
      <c r="O965" s="30"/>
      <c r="P965" s="30"/>
      <c r="Q965" s="31"/>
      <c r="R965" s="31"/>
      <c r="S965" s="228"/>
      <c r="T965" s="242"/>
      <c r="U965" s="235"/>
    </row>
    <row r="966" spans="1:21">
      <c r="A966" s="36"/>
      <c r="B966" s="353"/>
      <c r="C966" s="354"/>
      <c r="D966" s="137"/>
      <c r="E966" s="206">
        <f>IF(AND(Einträge!D966&gt;=29,Einträge!D966&lt;32),2,IF(AND(Einträge!D966&gt;=32,Einträge!D966&lt;=35),3,(IF(AND(Einträge!D966&lt;29,Einträge!D966&gt;0),1,IF(Einträge!D966="",0,4)))))</f>
        <v>0</v>
      </c>
      <c r="F966" s="349"/>
      <c r="G966" s="350"/>
      <c r="H966" s="351"/>
      <c r="I966" s="352"/>
      <c r="J966" s="347"/>
      <c r="K966" s="348"/>
      <c r="L966" s="348"/>
      <c r="M966" s="188"/>
      <c r="N966" s="35"/>
      <c r="O966" s="34"/>
      <c r="P966" s="34"/>
      <c r="Q966" s="35"/>
      <c r="R966" s="35"/>
      <c r="S966" s="227"/>
      <c r="T966" s="241"/>
      <c r="U966" s="234"/>
    </row>
    <row r="967" spans="1:21">
      <c r="A967" s="58"/>
      <c r="B967" s="355"/>
      <c r="C967" s="355"/>
      <c r="D967" s="191"/>
      <c r="E967" s="206">
        <f>IF(AND(Einträge!D967&gt;=29,Einträge!D967&lt;32),2,IF(AND(Einträge!D967&gt;=32,Einträge!D967&lt;=35),3,(IF(AND(Einträge!D967&lt;29,Einträge!D967&gt;0),1,IF(Einträge!D967="",0,4)))))</f>
        <v>0</v>
      </c>
      <c r="F967" s="351"/>
      <c r="G967" s="352"/>
      <c r="H967" s="349"/>
      <c r="I967" s="350"/>
      <c r="J967" s="345"/>
      <c r="K967" s="346"/>
      <c r="L967" s="346"/>
      <c r="M967" s="188"/>
      <c r="N967" s="31"/>
      <c r="O967" s="30"/>
      <c r="P967" s="30"/>
      <c r="Q967" s="31"/>
      <c r="R967" s="31"/>
      <c r="S967" s="228"/>
      <c r="T967" s="242"/>
      <c r="U967" s="235"/>
    </row>
    <row r="968" spans="1:21">
      <c r="A968" s="36"/>
      <c r="B968" s="353"/>
      <c r="C968" s="354"/>
      <c r="D968" s="137"/>
      <c r="E968" s="206">
        <f>IF(AND(Einträge!D968&gt;=29,Einträge!D968&lt;32),2,IF(AND(Einträge!D968&gt;=32,Einträge!D968&lt;=35),3,(IF(AND(Einträge!D968&lt;29,Einträge!D968&gt;0),1,IF(Einträge!D968="",0,4)))))</f>
        <v>0</v>
      </c>
      <c r="F968" s="349"/>
      <c r="G968" s="350"/>
      <c r="H968" s="351"/>
      <c r="I968" s="352"/>
      <c r="J968" s="347"/>
      <c r="K968" s="348"/>
      <c r="L968" s="348"/>
      <c r="M968" s="188"/>
      <c r="N968" s="35"/>
      <c r="O968" s="34"/>
      <c r="P968" s="34"/>
      <c r="Q968" s="35"/>
      <c r="R968" s="35"/>
      <c r="S968" s="227"/>
      <c r="T968" s="241"/>
      <c r="U968" s="234"/>
    </row>
    <row r="969" spans="1:21">
      <c r="A969" s="58"/>
      <c r="B969" s="355"/>
      <c r="C969" s="355"/>
      <c r="D969" s="191"/>
      <c r="E969" s="206">
        <f>IF(AND(Einträge!D969&gt;=29,Einträge!D969&lt;32),2,IF(AND(Einträge!D969&gt;=32,Einträge!D969&lt;=35),3,(IF(AND(Einträge!D969&lt;29,Einträge!D969&gt;0),1,IF(Einträge!D969="",0,4)))))</f>
        <v>0</v>
      </c>
      <c r="F969" s="351"/>
      <c r="G969" s="352"/>
      <c r="H969" s="349"/>
      <c r="I969" s="350"/>
      <c r="J969" s="345"/>
      <c r="K969" s="346"/>
      <c r="L969" s="346"/>
      <c r="M969" s="188"/>
      <c r="N969" s="31"/>
      <c r="O969" s="30"/>
      <c r="P969" s="30"/>
      <c r="Q969" s="31"/>
      <c r="R969" s="31"/>
      <c r="S969" s="228"/>
      <c r="T969" s="242"/>
      <c r="U969" s="235"/>
    </row>
    <row r="970" spans="1:21">
      <c r="A970" s="36"/>
      <c r="B970" s="353"/>
      <c r="C970" s="354"/>
      <c r="D970" s="137"/>
      <c r="E970" s="206">
        <f>IF(AND(Einträge!D970&gt;=29,Einträge!D970&lt;32),2,IF(AND(Einträge!D970&gt;=32,Einträge!D970&lt;=35),3,(IF(AND(Einträge!D970&lt;29,Einträge!D970&gt;0),1,IF(Einträge!D970="",0,4)))))</f>
        <v>0</v>
      </c>
      <c r="F970" s="349"/>
      <c r="G970" s="350"/>
      <c r="H970" s="351"/>
      <c r="I970" s="352"/>
      <c r="J970" s="347"/>
      <c r="K970" s="348"/>
      <c r="L970" s="348"/>
      <c r="M970" s="188"/>
      <c r="N970" s="35"/>
      <c r="O970" s="34"/>
      <c r="P970" s="34"/>
      <c r="Q970" s="35"/>
      <c r="R970" s="35"/>
      <c r="S970" s="227"/>
      <c r="T970" s="241"/>
      <c r="U970" s="234"/>
    </row>
    <row r="971" spans="1:21">
      <c r="A971" s="58"/>
      <c r="B971" s="355"/>
      <c r="C971" s="355"/>
      <c r="D971" s="191"/>
      <c r="E971" s="206">
        <f>IF(AND(Einträge!D971&gt;=29,Einträge!D971&lt;32),2,IF(AND(Einträge!D971&gt;=32,Einträge!D971&lt;=35),3,(IF(AND(Einträge!D971&lt;29,Einträge!D971&gt;0),1,IF(Einträge!D971="",0,4)))))</f>
        <v>0</v>
      </c>
      <c r="F971" s="351"/>
      <c r="G971" s="352"/>
      <c r="H971" s="349"/>
      <c r="I971" s="350"/>
      <c r="J971" s="345"/>
      <c r="K971" s="346"/>
      <c r="L971" s="346"/>
      <c r="M971" s="188"/>
      <c r="N971" s="31"/>
      <c r="O971" s="30"/>
      <c r="P971" s="30"/>
      <c r="Q971" s="31"/>
      <c r="R971" s="31"/>
      <c r="S971" s="228"/>
      <c r="T971" s="242"/>
      <c r="U971" s="235"/>
    </row>
    <row r="972" spans="1:21">
      <c r="A972" s="36"/>
      <c r="B972" s="353"/>
      <c r="C972" s="354"/>
      <c r="D972" s="137"/>
      <c r="E972" s="206">
        <f>IF(AND(Einträge!D972&gt;=29,Einträge!D972&lt;32),2,IF(AND(Einträge!D972&gt;=32,Einträge!D972&lt;=35),3,(IF(AND(Einträge!D972&lt;29,Einträge!D972&gt;0),1,IF(Einträge!D972="",0,4)))))</f>
        <v>0</v>
      </c>
      <c r="F972" s="349"/>
      <c r="G972" s="350"/>
      <c r="H972" s="351"/>
      <c r="I972" s="352"/>
      <c r="J972" s="347"/>
      <c r="K972" s="348"/>
      <c r="L972" s="348"/>
      <c r="M972" s="188"/>
      <c r="N972" s="35"/>
      <c r="O972" s="34"/>
      <c r="P972" s="34"/>
      <c r="Q972" s="35"/>
      <c r="R972" s="35"/>
      <c r="S972" s="227"/>
      <c r="T972" s="241"/>
      <c r="U972" s="234"/>
    </row>
    <row r="973" spans="1:21">
      <c r="A973" s="58"/>
      <c r="B973" s="355"/>
      <c r="C973" s="355"/>
      <c r="D973" s="191"/>
      <c r="E973" s="206">
        <f>IF(AND(Einträge!D973&gt;=29,Einträge!D973&lt;32),2,IF(AND(Einträge!D973&gt;=32,Einträge!D973&lt;=35),3,(IF(AND(Einträge!D973&lt;29,Einträge!D973&gt;0),1,IF(Einträge!D973="",0,4)))))</f>
        <v>0</v>
      </c>
      <c r="F973" s="351"/>
      <c r="G973" s="352"/>
      <c r="H973" s="349"/>
      <c r="I973" s="350"/>
      <c r="J973" s="345"/>
      <c r="K973" s="346"/>
      <c r="L973" s="346"/>
      <c r="M973" s="188"/>
      <c r="N973" s="31"/>
      <c r="O973" s="30"/>
      <c r="P973" s="30"/>
      <c r="Q973" s="31"/>
      <c r="R973" s="31"/>
      <c r="S973" s="228"/>
      <c r="T973" s="242"/>
      <c r="U973" s="235"/>
    </row>
    <row r="974" spans="1:21">
      <c r="A974" s="36"/>
      <c r="B974" s="353"/>
      <c r="C974" s="354"/>
      <c r="D974" s="137"/>
      <c r="E974" s="206">
        <f>IF(AND(Einträge!D974&gt;=29,Einträge!D974&lt;32),2,IF(AND(Einträge!D974&gt;=32,Einträge!D974&lt;=35),3,(IF(AND(Einträge!D974&lt;29,Einträge!D974&gt;0),1,IF(Einträge!D974="",0,4)))))</f>
        <v>0</v>
      </c>
      <c r="F974" s="349"/>
      <c r="G974" s="350"/>
      <c r="H974" s="351"/>
      <c r="I974" s="352"/>
      <c r="J974" s="347"/>
      <c r="K974" s="348"/>
      <c r="L974" s="348"/>
      <c r="M974" s="188"/>
      <c r="N974" s="35"/>
      <c r="O974" s="34"/>
      <c r="P974" s="34"/>
      <c r="Q974" s="35"/>
      <c r="R974" s="35"/>
      <c r="S974" s="227"/>
      <c r="T974" s="241"/>
      <c r="U974" s="234"/>
    </row>
    <row r="975" spans="1:21">
      <c r="A975" s="58"/>
      <c r="B975" s="355"/>
      <c r="C975" s="355"/>
      <c r="D975" s="191"/>
      <c r="E975" s="206">
        <f>IF(AND(Einträge!D975&gt;=29,Einträge!D975&lt;32),2,IF(AND(Einträge!D975&gt;=32,Einträge!D975&lt;=35),3,(IF(AND(Einträge!D975&lt;29,Einträge!D975&gt;0),1,IF(Einträge!D975="",0,4)))))</f>
        <v>0</v>
      </c>
      <c r="F975" s="351"/>
      <c r="G975" s="352"/>
      <c r="H975" s="349"/>
      <c r="I975" s="350"/>
      <c r="J975" s="345"/>
      <c r="K975" s="346"/>
      <c r="L975" s="346"/>
      <c r="M975" s="188"/>
      <c r="N975" s="31"/>
      <c r="O975" s="30"/>
      <c r="P975" s="30"/>
      <c r="Q975" s="31"/>
      <c r="R975" s="31"/>
      <c r="S975" s="228"/>
      <c r="T975" s="242"/>
      <c r="U975" s="235"/>
    </row>
    <row r="976" spans="1:21">
      <c r="A976" s="36"/>
      <c r="B976" s="353"/>
      <c r="C976" s="354"/>
      <c r="D976" s="137"/>
      <c r="E976" s="206">
        <f>IF(AND(Einträge!D976&gt;=29,Einträge!D976&lt;32),2,IF(AND(Einträge!D976&gt;=32,Einträge!D976&lt;=35),3,(IF(AND(Einträge!D976&lt;29,Einträge!D976&gt;0),1,IF(Einträge!D976="",0,4)))))</f>
        <v>0</v>
      </c>
      <c r="F976" s="349"/>
      <c r="G976" s="350"/>
      <c r="H976" s="351"/>
      <c r="I976" s="352"/>
      <c r="J976" s="347"/>
      <c r="K976" s="348"/>
      <c r="L976" s="348"/>
      <c r="M976" s="188"/>
      <c r="N976" s="35"/>
      <c r="O976" s="34"/>
      <c r="P976" s="34"/>
      <c r="Q976" s="35"/>
      <c r="R976" s="35"/>
      <c r="S976" s="227"/>
      <c r="T976" s="241"/>
      <c r="U976" s="234"/>
    </row>
    <row r="977" spans="1:21">
      <c r="A977" s="58"/>
      <c r="B977" s="355"/>
      <c r="C977" s="355"/>
      <c r="D977" s="191"/>
      <c r="E977" s="206">
        <f>IF(AND(Einträge!D977&gt;=29,Einträge!D977&lt;32),2,IF(AND(Einträge!D977&gt;=32,Einträge!D977&lt;=35),3,(IF(AND(Einträge!D977&lt;29,Einträge!D977&gt;0),1,IF(Einträge!D977="",0,4)))))</f>
        <v>0</v>
      </c>
      <c r="F977" s="351"/>
      <c r="G977" s="352"/>
      <c r="H977" s="349"/>
      <c r="I977" s="350"/>
      <c r="J977" s="345"/>
      <c r="K977" s="346"/>
      <c r="L977" s="346"/>
      <c r="M977" s="188"/>
      <c r="N977" s="31"/>
      <c r="O977" s="30"/>
      <c r="P977" s="30"/>
      <c r="Q977" s="31"/>
      <c r="R977" s="31"/>
      <c r="S977" s="228"/>
      <c r="T977" s="242"/>
      <c r="U977" s="235"/>
    </row>
    <row r="978" spans="1:21">
      <c r="A978" s="36"/>
      <c r="B978" s="353"/>
      <c r="C978" s="354"/>
      <c r="D978" s="137"/>
      <c r="E978" s="206">
        <f>IF(AND(Einträge!D978&gt;=29,Einträge!D978&lt;32),2,IF(AND(Einträge!D978&gt;=32,Einträge!D978&lt;=35),3,(IF(AND(Einträge!D978&lt;29,Einträge!D978&gt;0),1,IF(Einträge!D978="",0,4)))))</f>
        <v>0</v>
      </c>
      <c r="F978" s="349"/>
      <c r="G978" s="350"/>
      <c r="H978" s="351"/>
      <c r="I978" s="352"/>
      <c r="J978" s="347"/>
      <c r="K978" s="348"/>
      <c r="L978" s="348"/>
      <c r="M978" s="188"/>
      <c r="N978" s="35"/>
      <c r="O978" s="34"/>
      <c r="P978" s="34"/>
      <c r="Q978" s="35"/>
      <c r="R978" s="35"/>
      <c r="S978" s="227"/>
      <c r="T978" s="241"/>
      <c r="U978" s="234"/>
    </row>
    <row r="979" spans="1:21">
      <c r="A979" s="58"/>
      <c r="B979" s="355"/>
      <c r="C979" s="355"/>
      <c r="D979" s="191"/>
      <c r="E979" s="206">
        <f>IF(AND(Einträge!D979&gt;=29,Einträge!D979&lt;32),2,IF(AND(Einträge!D979&gt;=32,Einträge!D979&lt;=35),3,(IF(AND(Einträge!D979&lt;29,Einträge!D979&gt;0),1,IF(Einträge!D979="",0,4)))))</f>
        <v>0</v>
      </c>
      <c r="F979" s="351"/>
      <c r="G979" s="352"/>
      <c r="H979" s="349"/>
      <c r="I979" s="350"/>
      <c r="J979" s="345"/>
      <c r="K979" s="346"/>
      <c r="L979" s="346"/>
      <c r="M979" s="188"/>
      <c r="N979" s="31"/>
      <c r="O979" s="30"/>
      <c r="P979" s="30"/>
      <c r="Q979" s="31"/>
      <c r="R979" s="31"/>
      <c r="S979" s="228"/>
      <c r="T979" s="242"/>
      <c r="U979" s="235"/>
    </row>
    <row r="980" spans="1:21">
      <c r="A980" s="36"/>
      <c r="B980" s="353"/>
      <c r="C980" s="354"/>
      <c r="D980" s="137"/>
      <c r="E980" s="206">
        <f>IF(AND(Einträge!D980&gt;=29,Einträge!D980&lt;32),2,IF(AND(Einträge!D980&gt;=32,Einträge!D980&lt;=35),3,(IF(AND(Einträge!D980&lt;29,Einträge!D980&gt;0),1,IF(Einträge!D980="",0,4)))))</f>
        <v>0</v>
      </c>
      <c r="F980" s="349"/>
      <c r="G980" s="350"/>
      <c r="H980" s="351"/>
      <c r="I980" s="352"/>
      <c r="J980" s="347"/>
      <c r="K980" s="348"/>
      <c r="L980" s="348"/>
      <c r="M980" s="188"/>
      <c r="N980" s="35"/>
      <c r="O980" s="34"/>
      <c r="P980" s="34"/>
      <c r="Q980" s="35"/>
      <c r="R980" s="35"/>
      <c r="S980" s="227"/>
      <c r="T980" s="241"/>
      <c r="U980" s="234"/>
    </row>
    <row r="981" spans="1:21">
      <c r="A981" s="58"/>
      <c r="B981" s="355"/>
      <c r="C981" s="355"/>
      <c r="D981" s="191"/>
      <c r="E981" s="206">
        <f>IF(AND(Einträge!D981&gt;=29,Einträge!D981&lt;32),2,IF(AND(Einträge!D981&gt;=32,Einträge!D981&lt;=35),3,(IF(AND(Einträge!D981&lt;29,Einträge!D981&gt;0),1,IF(Einträge!D981="",0,4)))))</f>
        <v>0</v>
      </c>
      <c r="F981" s="351"/>
      <c r="G981" s="352"/>
      <c r="H981" s="349"/>
      <c r="I981" s="350"/>
      <c r="J981" s="345"/>
      <c r="K981" s="346"/>
      <c r="L981" s="346"/>
      <c r="M981" s="188"/>
      <c r="N981" s="31"/>
      <c r="O981" s="30"/>
      <c r="P981" s="30"/>
      <c r="Q981" s="31"/>
      <c r="R981" s="31"/>
      <c r="S981" s="228"/>
      <c r="T981" s="242"/>
      <c r="U981" s="235"/>
    </row>
    <row r="982" spans="1:21">
      <c r="A982" s="36"/>
      <c r="B982" s="353"/>
      <c r="C982" s="354"/>
      <c r="D982" s="137"/>
      <c r="E982" s="206">
        <f>IF(AND(Einträge!D982&gt;=29,Einträge!D982&lt;32),2,IF(AND(Einträge!D982&gt;=32,Einträge!D982&lt;=35),3,(IF(AND(Einträge!D982&lt;29,Einträge!D982&gt;0),1,IF(Einträge!D982="",0,4)))))</f>
        <v>0</v>
      </c>
      <c r="F982" s="349"/>
      <c r="G982" s="350"/>
      <c r="H982" s="351"/>
      <c r="I982" s="352"/>
      <c r="J982" s="347"/>
      <c r="K982" s="348"/>
      <c r="L982" s="348"/>
      <c r="M982" s="188"/>
      <c r="N982" s="53"/>
      <c r="O982" s="54"/>
      <c r="P982" s="54"/>
      <c r="Q982" s="53"/>
      <c r="R982" s="53"/>
      <c r="S982" s="230"/>
      <c r="T982" s="244"/>
      <c r="U982" s="237"/>
    </row>
    <row r="983" spans="1:21">
      <c r="A983" s="58"/>
      <c r="B983" s="355"/>
      <c r="C983" s="355"/>
      <c r="D983" s="191"/>
      <c r="E983" s="206">
        <f>IF(AND(Einträge!D983&gt;=29,Einträge!D983&lt;32),2,IF(AND(Einträge!D983&gt;=32,Einträge!D983&lt;=35),3,(IF(AND(Einträge!D983&lt;29,Einträge!D983&gt;0),1,IF(Einträge!D983="",0,4)))))</f>
        <v>0</v>
      </c>
      <c r="F983" s="351"/>
      <c r="G983" s="352"/>
      <c r="H983" s="349"/>
      <c r="I983" s="350"/>
      <c r="J983" s="345"/>
      <c r="K983" s="346"/>
      <c r="L983" s="346"/>
      <c r="M983" s="188"/>
      <c r="N983" s="31"/>
      <c r="O983" s="30"/>
      <c r="P983" s="30"/>
      <c r="Q983" s="31"/>
      <c r="R983" s="31"/>
      <c r="S983" s="228"/>
      <c r="T983" s="242"/>
      <c r="U983" s="235"/>
    </row>
    <row r="984" spans="1:21">
      <c r="A984" s="36"/>
      <c r="B984" s="353"/>
      <c r="C984" s="354"/>
      <c r="D984" s="137"/>
      <c r="E984" s="206">
        <f>IF(AND(Einträge!D984&gt;=29,Einträge!D984&lt;32),2,IF(AND(Einträge!D984&gt;=32,Einträge!D984&lt;=35),3,(IF(AND(Einträge!D984&lt;29,Einträge!D984&gt;0),1,IF(Einträge!D984="",0,4)))))</f>
        <v>0</v>
      </c>
      <c r="F984" s="349"/>
      <c r="G984" s="350"/>
      <c r="H984" s="351"/>
      <c r="I984" s="352"/>
      <c r="J984" s="347"/>
      <c r="K984" s="348"/>
      <c r="L984" s="348"/>
      <c r="M984" s="188"/>
      <c r="N984" s="33"/>
      <c r="O984" s="32"/>
      <c r="P984" s="32"/>
      <c r="Q984" s="33"/>
      <c r="R984" s="33"/>
      <c r="S984" s="229"/>
      <c r="T984" s="243"/>
      <c r="U984" s="236"/>
    </row>
    <row r="985" spans="1:21">
      <c r="A985" s="58"/>
      <c r="B985" s="355"/>
      <c r="C985" s="355"/>
      <c r="D985" s="191"/>
      <c r="E985" s="206">
        <f>IF(AND(Einträge!D985&gt;=29,Einträge!D985&lt;32),2,IF(AND(Einträge!D985&gt;=32,Einträge!D985&lt;=35),3,(IF(AND(Einträge!D985&lt;29,Einträge!D985&gt;0),1,IF(Einträge!D985="",0,4)))))</f>
        <v>0</v>
      </c>
      <c r="F985" s="351"/>
      <c r="G985" s="352"/>
      <c r="H985" s="349"/>
      <c r="I985" s="350"/>
      <c r="J985" s="345"/>
      <c r="K985" s="346"/>
      <c r="L985" s="346"/>
      <c r="M985" s="188"/>
      <c r="N985" s="31"/>
      <c r="O985" s="30"/>
      <c r="P985" s="30"/>
      <c r="Q985" s="31"/>
      <c r="R985" s="31"/>
      <c r="S985" s="228"/>
      <c r="T985" s="242"/>
      <c r="U985" s="235"/>
    </row>
    <row r="986" spans="1:21">
      <c r="A986" s="36"/>
      <c r="B986" s="353"/>
      <c r="C986" s="354"/>
      <c r="D986" s="137"/>
      <c r="E986" s="206">
        <f>IF(AND(Einträge!D986&gt;=29,Einträge!D986&lt;32),2,IF(AND(Einträge!D986&gt;=32,Einträge!D986&lt;=35),3,(IF(AND(Einträge!D986&lt;29,Einträge!D986&gt;0),1,IF(Einträge!D986="",0,4)))))</f>
        <v>0</v>
      </c>
      <c r="F986" s="349"/>
      <c r="G986" s="350"/>
      <c r="H986" s="351"/>
      <c r="I986" s="352"/>
      <c r="J986" s="347"/>
      <c r="K986" s="348"/>
      <c r="L986" s="348"/>
      <c r="M986" s="188"/>
      <c r="N986" s="35"/>
      <c r="O986" s="34"/>
      <c r="P986" s="34"/>
      <c r="Q986" s="35"/>
      <c r="R986" s="35"/>
      <c r="S986" s="227"/>
      <c r="T986" s="241"/>
      <c r="U986" s="234"/>
    </row>
    <row r="987" spans="1:21">
      <c r="A987" s="58"/>
      <c r="B987" s="355"/>
      <c r="C987" s="355"/>
      <c r="D987" s="191"/>
      <c r="E987" s="206">
        <f>IF(AND(Einträge!D987&gt;=29,Einträge!D987&lt;32),2,IF(AND(Einträge!D987&gt;=32,Einträge!D987&lt;=35),3,(IF(AND(Einträge!D987&lt;29,Einträge!D987&gt;0),1,IF(Einträge!D987="",0,4)))))</f>
        <v>0</v>
      </c>
      <c r="F987" s="351"/>
      <c r="G987" s="352"/>
      <c r="H987" s="349"/>
      <c r="I987" s="350"/>
      <c r="J987" s="345"/>
      <c r="K987" s="346"/>
      <c r="L987" s="346"/>
      <c r="M987" s="188"/>
      <c r="N987" s="31"/>
      <c r="O987" s="30"/>
      <c r="P987" s="30"/>
      <c r="Q987" s="31"/>
      <c r="R987" s="31"/>
      <c r="S987" s="228"/>
      <c r="T987" s="242"/>
      <c r="U987" s="235"/>
    </row>
    <row r="988" spans="1:21">
      <c r="A988" s="36"/>
      <c r="B988" s="353"/>
      <c r="C988" s="354"/>
      <c r="D988" s="137"/>
      <c r="E988" s="206">
        <f>IF(AND(Einträge!D988&gt;=29,Einträge!D988&lt;32),2,IF(AND(Einträge!D988&gt;=32,Einträge!D988&lt;=35),3,(IF(AND(Einträge!D988&lt;29,Einträge!D988&gt;0),1,IF(Einträge!D988="",0,4)))))</f>
        <v>0</v>
      </c>
      <c r="F988" s="349"/>
      <c r="G988" s="350"/>
      <c r="H988" s="351"/>
      <c r="I988" s="352"/>
      <c r="J988" s="347"/>
      <c r="K988" s="348"/>
      <c r="L988" s="348"/>
      <c r="M988" s="188"/>
      <c r="N988" s="35"/>
      <c r="O988" s="34"/>
      <c r="P988" s="34"/>
      <c r="Q988" s="35"/>
      <c r="R988" s="35"/>
      <c r="S988" s="227"/>
      <c r="T988" s="241"/>
      <c r="U988" s="234"/>
    </row>
    <row r="989" spans="1:21">
      <c r="A989" s="58"/>
      <c r="B989" s="355"/>
      <c r="C989" s="355"/>
      <c r="D989" s="191"/>
      <c r="E989" s="206">
        <f>IF(AND(Einträge!D989&gt;=29,Einträge!D989&lt;32),2,IF(AND(Einträge!D989&gt;=32,Einträge!D989&lt;=35),3,(IF(AND(Einträge!D989&lt;29,Einträge!D989&gt;0),1,IF(Einträge!D989="",0,4)))))</f>
        <v>0</v>
      </c>
      <c r="F989" s="351"/>
      <c r="G989" s="352"/>
      <c r="H989" s="349"/>
      <c r="I989" s="350"/>
      <c r="J989" s="345"/>
      <c r="K989" s="346"/>
      <c r="L989" s="346"/>
      <c r="M989" s="188"/>
      <c r="N989" s="31"/>
      <c r="O989" s="30"/>
      <c r="P989" s="30"/>
      <c r="Q989" s="31"/>
      <c r="R989" s="31"/>
      <c r="S989" s="228"/>
      <c r="T989" s="242"/>
      <c r="U989" s="235"/>
    </row>
    <row r="990" spans="1:21">
      <c r="A990" s="36"/>
      <c r="B990" s="353"/>
      <c r="C990" s="354"/>
      <c r="D990" s="137"/>
      <c r="E990" s="206">
        <f>IF(AND(Einträge!D990&gt;=29,Einträge!D990&lt;32),2,IF(AND(Einträge!D990&gt;=32,Einträge!D990&lt;=35),3,(IF(AND(Einträge!D990&lt;29,Einträge!D990&gt;0),1,IF(Einträge!D990="",0,4)))))</f>
        <v>0</v>
      </c>
      <c r="F990" s="349"/>
      <c r="G990" s="350"/>
      <c r="H990" s="351"/>
      <c r="I990" s="352"/>
      <c r="J990" s="347"/>
      <c r="K990" s="348"/>
      <c r="L990" s="348"/>
      <c r="M990" s="188"/>
      <c r="N990" s="35"/>
      <c r="O990" s="34"/>
      <c r="P990" s="34"/>
      <c r="Q990" s="35"/>
      <c r="R990" s="35"/>
      <c r="S990" s="227"/>
      <c r="T990" s="241"/>
      <c r="U990" s="234"/>
    </row>
    <row r="991" spans="1:21">
      <c r="A991" s="58"/>
      <c r="B991" s="355"/>
      <c r="C991" s="355"/>
      <c r="D991" s="191"/>
      <c r="E991" s="206">
        <f>IF(AND(Einträge!D991&gt;=29,Einträge!D991&lt;32),2,IF(AND(Einträge!D991&gt;=32,Einträge!D991&lt;=35),3,(IF(AND(Einträge!D991&lt;29,Einträge!D991&gt;0),1,IF(Einträge!D991="",0,4)))))</f>
        <v>0</v>
      </c>
      <c r="F991" s="351"/>
      <c r="G991" s="352"/>
      <c r="H991" s="349"/>
      <c r="I991" s="350"/>
      <c r="J991" s="345"/>
      <c r="K991" s="346"/>
      <c r="L991" s="346"/>
      <c r="M991" s="188"/>
      <c r="N991" s="31"/>
      <c r="O991" s="30"/>
      <c r="P991" s="30"/>
      <c r="Q991" s="31"/>
      <c r="R991" s="31"/>
      <c r="S991" s="228"/>
      <c r="T991" s="242"/>
      <c r="U991" s="235"/>
    </row>
    <row r="992" spans="1:21">
      <c r="A992" s="36"/>
      <c r="B992" s="353"/>
      <c r="C992" s="354"/>
      <c r="D992" s="137"/>
      <c r="E992" s="206">
        <f>IF(AND(Einträge!D992&gt;=29,Einträge!D992&lt;32),2,IF(AND(Einträge!D992&gt;=32,Einträge!D992&lt;=35),3,(IF(AND(Einträge!D992&lt;29,Einträge!D992&gt;0),1,IF(Einträge!D992="",0,4)))))</f>
        <v>0</v>
      </c>
      <c r="F992" s="349"/>
      <c r="G992" s="350"/>
      <c r="H992" s="351"/>
      <c r="I992" s="352"/>
      <c r="J992" s="347"/>
      <c r="K992" s="348"/>
      <c r="L992" s="348"/>
      <c r="M992" s="188"/>
      <c r="N992" s="35"/>
      <c r="O992" s="34"/>
      <c r="P992" s="34"/>
      <c r="Q992" s="35"/>
      <c r="R992" s="35"/>
      <c r="S992" s="227"/>
      <c r="T992" s="241"/>
      <c r="U992" s="234"/>
    </row>
    <row r="993" spans="1:21">
      <c r="A993" s="58"/>
      <c r="B993" s="355"/>
      <c r="C993" s="355"/>
      <c r="D993" s="191"/>
      <c r="E993" s="206">
        <f>IF(AND(Einträge!D993&gt;=29,Einträge!D993&lt;32),2,IF(AND(Einträge!D993&gt;=32,Einträge!D993&lt;=35),3,(IF(AND(Einträge!D993&lt;29,Einträge!D993&gt;0),1,IF(Einträge!D993="",0,4)))))</f>
        <v>0</v>
      </c>
      <c r="F993" s="351"/>
      <c r="G993" s="352"/>
      <c r="H993" s="349"/>
      <c r="I993" s="350"/>
      <c r="J993" s="345"/>
      <c r="K993" s="346"/>
      <c r="L993" s="346"/>
      <c r="M993" s="188"/>
      <c r="N993" s="31"/>
      <c r="O993" s="30"/>
      <c r="P993" s="30"/>
      <c r="Q993" s="31"/>
      <c r="R993" s="31"/>
      <c r="S993" s="228"/>
      <c r="T993" s="242"/>
      <c r="U993" s="235"/>
    </row>
    <row r="994" spans="1:21">
      <c r="A994" s="36"/>
      <c r="B994" s="353"/>
      <c r="C994" s="354"/>
      <c r="D994" s="137"/>
      <c r="E994" s="206">
        <f>IF(AND(Einträge!D994&gt;=29,Einträge!D994&lt;32),2,IF(AND(Einträge!D994&gt;=32,Einträge!D994&lt;=35),3,(IF(AND(Einträge!D994&lt;29,Einträge!D994&gt;0),1,IF(Einträge!D994="",0,4)))))</f>
        <v>0</v>
      </c>
      <c r="F994" s="349"/>
      <c r="G994" s="350"/>
      <c r="H994" s="351"/>
      <c r="I994" s="352"/>
      <c r="J994" s="347"/>
      <c r="K994" s="348"/>
      <c r="L994" s="348"/>
      <c r="M994" s="188"/>
      <c r="N994" s="35"/>
      <c r="O994" s="34"/>
      <c r="P994" s="34"/>
      <c r="Q994" s="35"/>
      <c r="R994" s="35"/>
      <c r="S994" s="227"/>
      <c r="T994" s="241"/>
      <c r="U994" s="234"/>
    </row>
    <row r="995" spans="1:21">
      <c r="A995" s="58"/>
      <c r="B995" s="355"/>
      <c r="C995" s="355"/>
      <c r="D995" s="191"/>
      <c r="E995" s="206">
        <f>IF(AND(Einträge!D995&gt;=29,Einträge!D995&lt;32),2,IF(AND(Einträge!D995&gt;=32,Einträge!D995&lt;=35),3,(IF(AND(Einträge!D995&lt;29,Einträge!D995&gt;0),1,IF(Einträge!D995="",0,4)))))</f>
        <v>0</v>
      </c>
      <c r="F995" s="351"/>
      <c r="G995" s="352"/>
      <c r="H995" s="349"/>
      <c r="I995" s="350"/>
      <c r="J995" s="345"/>
      <c r="K995" s="346"/>
      <c r="L995" s="346"/>
      <c r="M995" s="188"/>
      <c r="N995" s="31"/>
      <c r="O995" s="30"/>
      <c r="P995" s="30"/>
      <c r="Q995" s="31"/>
      <c r="R995" s="31"/>
      <c r="S995" s="228"/>
      <c r="T995" s="242"/>
      <c r="U995" s="235"/>
    </row>
    <row r="996" spans="1:21">
      <c r="A996" s="36"/>
      <c r="B996" s="353"/>
      <c r="C996" s="354"/>
      <c r="D996" s="137"/>
      <c r="E996" s="206">
        <f>IF(AND(Einträge!D996&gt;=29,Einträge!D996&lt;32),2,IF(AND(Einträge!D996&gt;=32,Einträge!D996&lt;=35),3,(IF(AND(Einträge!D996&lt;29,Einträge!D996&gt;0),1,IF(Einträge!D996="",0,4)))))</f>
        <v>0</v>
      </c>
      <c r="F996" s="349"/>
      <c r="G996" s="350"/>
      <c r="H996" s="351"/>
      <c r="I996" s="352"/>
      <c r="J996" s="347"/>
      <c r="K996" s="348"/>
      <c r="L996" s="348"/>
      <c r="M996" s="188"/>
      <c r="N996" s="35"/>
      <c r="O996" s="34"/>
      <c r="P996" s="34"/>
      <c r="Q996" s="35"/>
      <c r="R996" s="35"/>
      <c r="S996" s="227"/>
      <c r="T996" s="241"/>
      <c r="U996" s="234"/>
    </row>
    <row r="997" spans="1:21">
      <c r="A997" s="58"/>
      <c r="B997" s="355"/>
      <c r="C997" s="355"/>
      <c r="D997" s="191"/>
      <c r="E997" s="206">
        <f>IF(AND(Einträge!D997&gt;=29,Einträge!D997&lt;32),2,IF(AND(Einträge!D997&gt;=32,Einträge!D997&lt;=35),3,(IF(AND(Einträge!D997&lt;29,Einträge!D997&gt;0),1,IF(Einträge!D997="",0,4)))))</f>
        <v>0</v>
      </c>
      <c r="F997" s="351"/>
      <c r="G997" s="352"/>
      <c r="H997" s="349"/>
      <c r="I997" s="350"/>
      <c r="J997" s="345"/>
      <c r="K997" s="346"/>
      <c r="L997" s="346"/>
      <c r="M997" s="188"/>
      <c r="N997" s="31"/>
      <c r="O997" s="30"/>
      <c r="P997" s="30"/>
      <c r="Q997" s="31"/>
      <c r="R997" s="31"/>
      <c r="S997" s="228"/>
      <c r="T997" s="242"/>
      <c r="U997" s="235"/>
    </row>
    <row r="998" spans="1:21">
      <c r="A998" s="36"/>
      <c r="B998" s="353"/>
      <c r="C998" s="354"/>
      <c r="D998" s="137"/>
      <c r="E998" s="206">
        <f>IF(AND(Einträge!D998&gt;=29,Einträge!D998&lt;32),2,IF(AND(Einträge!D998&gt;=32,Einträge!D998&lt;=35),3,(IF(AND(Einträge!D998&lt;29,Einträge!D998&gt;0),1,IF(Einträge!D998="",0,4)))))</f>
        <v>0</v>
      </c>
      <c r="F998" s="349"/>
      <c r="G998" s="350"/>
      <c r="H998" s="351"/>
      <c r="I998" s="352"/>
      <c r="J998" s="347"/>
      <c r="K998" s="348"/>
      <c r="L998" s="348"/>
      <c r="M998" s="188"/>
      <c r="N998" s="35"/>
      <c r="O998" s="34"/>
      <c r="P998" s="34"/>
      <c r="Q998" s="35"/>
      <c r="R998" s="35"/>
      <c r="S998" s="227"/>
      <c r="T998" s="241"/>
      <c r="U998" s="234"/>
    </row>
    <row r="999" spans="1:21">
      <c r="A999" s="58"/>
      <c r="B999" s="355"/>
      <c r="C999" s="355"/>
      <c r="D999" s="191"/>
      <c r="E999" s="206">
        <f>IF(AND(Einträge!D999&gt;=29,Einträge!D999&lt;32),2,IF(AND(Einträge!D999&gt;=32,Einträge!D999&lt;=35),3,(IF(AND(Einträge!D999&lt;29,Einträge!D999&gt;0),1,IF(Einträge!D999="",0,4)))))</f>
        <v>0</v>
      </c>
      <c r="F999" s="351"/>
      <c r="G999" s="352"/>
      <c r="H999" s="349"/>
      <c r="I999" s="350"/>
      <c r="J999" s="345"/>
      <c r="K999" s="346"/>
      <c r="L999" s="346"/>
      <c r="M999" s="188"/>
      <c r="N999" s="31"/>
      <c r="O999" s="30"/>
      <c r="P999" s="30"/>
      <c r="Q999" s="31"/>
      <c r="R999" s="31"/>
      <c r="S999" s="228"/>
      <c r="T999" s="242"/>
      <c r="U999" s="235"/>
    </row>
    <row r="1000" spans="1:21">
      <c r="A1000" s="36"/>
      <c r="B1000" s="353"/>
      <c r="C1000" s="354"/>
      <c r="D1000" s="137"/>
      <c r="E1000" s="206">
        <f>IF(AND(Einträge!D1000&gt;=29,Einträge!D1000&lt;32),2,IF(AND(Einträge!D1000&gt;=32,Einträge!D1000&lt;=35),3,(IF(AND(Einträge!D1000&lt;29,Einträge!D1000&gt;0),1,IF(Einträge!D1000="",0,4)))))</f>
        <v>0</v>
      </c>
      <c r="F1000" s="349"/>
      <c r="G1000" s="350"/>
      <c r="H1000" s="351"/>
      <c r="I1000" s="352"/>
      <c r="J1000" s="347"/>
      <c r="K1000" s="348"/>
      <c r="L1000" s="348"/>
      <c r="M1000" s="188"/>
      <c r="N1000" s="35"/>
      <c r="O1000" s="34"/>
      <c r="P1000" s="34"/>
      <c r="Q1000" s="35"/>
      <c r="R1000" s="35"/>
      <c r="S1000" s="227"/>
      <c r="T1000" s="241"/>
      <c r="U1000" s="234"/>
    </row>
    <row r="1001" spans="1:21">
      <c r="A1001" s="58"/>
      <c r="B1001" s="355"/>
      <c r="C1001" s="355"/>
      <c r="D1001" s="191"/>
      <c r="E1001" s="206">
        <f>IF(AND(Einträge!D1001&gt;=29,Einträge!D1001&lt;32),2,IF(AND(Einträge!D1001&gt;=32,Einträge!D1001&lt;=35),3,(IF(AND(Einträge!D1001&lt;29,Einträge!D1001&gt;0),1,IF(Einträge!D1001="",0,4)))))</f>
        <v>0</v>
      </c>
      <c r="F1001" s="351"/>
      <c r="G1001" s="352"/>
      <c r="H1001" s="349"/>
      <c r="I1001" s="350"/>
      <c r="J1001" s="345"/>
      <c r="K1001" s="346"/>
      <c r="L1001" s="346"/>
      <c r="M1001" s="188"/>
      <c r="N1001" s="31"/>
      <c r="O1001" s="30"/>
      <c r="P1001" s="30"/>
      <c r="Q1001" s="31"/>
      <c r="R1001" s="31"/>
      <c r="S1001" s="228"/>
      <c r="T1001" s="242"/>
      <c r="U1001" s="235"/>
    </row>
    <row r="1002" spans="1:21">
      <c r="A1002" s="36"/>
      <c r="B1002" s="353"/>
      <c r="C1002" s="354"/>
      <c r="D1002" s="137"/>
      <c r="E1002" s="206">
        <f>IF(AND(Einträge!D1002&gt;=29,Einträge!D1002&lt;32),2,IF(AND(Einträge!D1002&gt;=32,Einträge!D1002&lt;=35),3,(IF(AND(Einträge!D1002&lt;29,Einträge!D1002&gt;0),1,IF(Einträge!D1002="",0,4)))))</f>
        <v>0</v>
      </c>
      <c r="F1002" s="349"/>
      <c r="G1002" s="350"/>
      <c r="H1002" s="351"/>
      <c r="I1002" s="352"/>
      <c r="J1002" s="347"/>
      <c r="K1002" s="348"/>
      <c r="L1002" s="348"/>
      <c r="M1002" s="188"/>
      <c r="N1002" s="53"/>
      <c r="O1002" s="54"/>
      <c r="P1002" s="54"/>
      <c r="Q1002" s="53"/>
      <c r="R1002" s="53"/>
      <c r="S1002" s="230"/>
      <c r="T1002" s="244"/>
      <c r="U1002" s="237"/>
    </row>
    <row r="1003" spans="1:21">
      <c r="A1003" s="58"/>
      <c r="B1003" s="355"/>
      <c r="C1003" s="355"/>
      <c r="D1003" s="191"/>
      <c r="E1003" s="206">
        <f>IF(AND(Einträge!D1003&gt;=29,Einträge!D1003&lt;32),2,IF(AND(Einträge!D1003&gt;=32,Einträge!D1003&lt;=35),3,(IF(AND(Einträge!D1003&lt;29,Einträge!D1003&gt;0),1,IF(Einträge!D1003="",0,4)))))</f>
        <v>0</v>
      </c>
      <c r="F1003" s="351"/>
      <c r="G1003" s="352"/>
      <c r="H1003" s="349"/>
      <c r="I1003" s="350"/>
      <c r="J1003" s="345"/>
      <c r="K1003" s="346"/>
      <c r="L1003" s="346"/>
      <c r="M1003" s="188"/>
      <c r="N1003" s="31"/>
      <c r="O1003" s="30"/>
      <c r="P1003" s="30"/>
      <c r="Q1003" s="31"/>
      <c r="R1003" s="31"/>
      <c r="S1003" s="228"/>
      <c r="T1003" s="242"/>
      <c r="U1003" s="235"/>
    </row>
    <row r="1004" spans="1:21">
      <c r="A1004" s="36"/>
      <c r="B1004" s="353"/>
      <c r="C1004" s="354"/>
      <c r="D1004" s="137"/>
      <c r="E1004" s="206">
        <f>IF(AND(Einträge!D1004&gt;=29,Einträge!D1004&lt;32),2,IF(AND(Einträge!D1004&gt;=32,Einträge!D1004&lt;=35),3,(IF(AND(Einträge!D1004&lt;29,Einträge!D1004&gt;0),1,IF(Einträge!D1004="",0,4)))))</f>
        <v>0</v>
      </c>
      <c r="F1004" s="349"/>
      <c r="G1004" s="350"/>
      <c r="H1004" s="351"/>
      <c r="I1004" s="352"/>
      <c r="J1004" s="347"/>
      <c r="K1004" s="348"/>
      <c r="L1004" s="348"/>
      <c r="M1004" s="188"/>
      <c r="N1004" s="33"/>
      <c r="O1004" s="32"/>
      <c r="P1004" s="32"/>
      <c r="Q1004" s="33"/>
      <c r="R1004" s="33"/>
      <c r="S1004" s="229"/>
      <c r="T1004" s="243"/>
      <c r="U1004" s="236"/>
    </row>
    <row r="1005" spans="1:21">
      <c r="A1005" s="58"/>
      <c r="B1005" s="355"/>
      <c r="C1005" s="355"/>
      <c r="D1005" s="191"/>
      <c r="E1005" s="206">
        <f>IF(AND(Einträge!D1005&gt;=29,Einträge!D1005&lt;32),2,IF(AND(Einträge!D1005&gt;=32,Einträge!D1005&lt;=35),3,(IF(AND(Einträge!D1005&lt;29,Einträge!D1005&gt;0),1,IF(Einträge!D1005="",0,4)))))</f>
        <v>0</v>
      </c>
      <c r="F1005" s="351"/>
      <c r="G1005" s="352"/>
      <c r="H1005" s="349"/>
      <c r="I1005" s="350"/>
      <c r="J1005" s="345"/>
      <c r="K1005" s="346"/>
      <c r="L1005" s="346"/>
      <c r="M1005" s="188"/>
      <c r="N1005" s="31"/>
      <c r="O1005" s="30"/>
      <c r="P1005" s="30"/>
      <c r="Q1005" s="31"/>
      <c r="R1005" s="31"/>
      <c r="S1005" s="228"/>
      <c r="T1005" s="242"/>
      <c r="U1005" s="235"/>
    </row>
    <row r="1006" spans="1:21">
      <c r="A1006" s="36"/>
      <c r="B1006" s="353"/>
      <c r="C1006" s="354"/>
      <c r="D1006" s="137"/>
      <c r="E1006" s="206">
        <f>IF(AND(Einträge!D1006&gt;=29,Einträge!D1006&lt;32),2,IF(AND(Einträge!D1006&gt;=32,Einträge!D1006&lt;=35),3,(IF(AND(Einträge!D1006&lt;29,Einträge!D1006&gt;0),1,IF(Einträge!D1006="",0,4)))))</f>
        <v>0</v>
      </c>
      <c r="F1006" s="349"/>
      <c r="G1006" s="350"/>
      <c r="H1006" s="351"/>
      <c r="I1006" s="352"/>
      <c r="J1006" s="347"/>
      <c r="K1006" s="348"/>
      <c r="L1006" s="348"/>
      <c r="M1006" s="188"/>
      <c r="N1006" s="35"/>
      <c r="O1006" s="34"/>
      <c r="P1006" s="34"/>
      <c r="Q1006" s="35"/>
      <c r="R1006" s="35"/>
      <c r="S1006" s="227"/>
      <c r="T1006" s="241"/>
      <c r="U1006" s="234"/>
    </row>
    <row r="1007" spans="1:21">
      <c r="A1007" s="58"/>
      <c r="B1007" s="355"/>
      <c r="C1007" s="355"/>
      <c r="D1007" s="191"/>
      <c r="E1007" s="206">
        <f>IF(AND(Einträge!D1007&gt;=29,Einträge!D1007&lt;32),2,IF(AND(Einträge!D1007&gt;=32,Einträge!D1007&lt;=35),3,(IF(AND(Einträge!D1007&lt;29,Einträge!D1007&gt;0),1,IF(Einträge!D1007="",0,4)))))</f>
        <v>0</v>
      </c>
      <c r="F1007" s="351"/>
      <c r="G1007" s="352"/>
      <c r="H1007" s="349"/>
      <c r="I1007" s="350"/>
      <c r="J1007" s="345"/>
      <c r="K1007" s="346"/>
      <c r="L1007" s="346"/>
      <c r="M1007" s="188"/>
      <c r="N1007" s="31"/>
      <c r="O1007" s="30"/>
      <c r="P1007" s="30"/>
      <c r="Q1007" s="31"/>
      <c r="R1007" s="31"/>
      <c r="S1007" s="228"/>
      <c r="T1007" s="242"/>
      <c r="U1007" s="235"/>
    </row>
    <row r="1008" spans="1:21">
      <c r="A1008" s="36"/>
      <c r="B1008" s="353"/>
      <c r="C1008" s="354"/>
      <c r="D1008" s="137"/>
      <c r="E1008" s="206">
        <f>IF(AND(Einträge!D1008&gt;=29,Einträge!D1008&lt;32),2,IF(AND(Einträge!D1008&gt;=32,Einträge!D1008&lt;=35),3,(IF(AND(Einträge!D1008&lt;29,Einträge!D1008&gt;0),1,IF(Einträge!D1008="",0,4)))))</f>
        <v>0</v>
      </c>
      <c r="F1008" s="349"/>
      <c r="G1008" s="350"/>
      <c r="H1008" s="351"/>
      <c r="I1008" s="352"/>
      <c r="J1008" s="347"/>
      <c r="K1008" s="348"/>
      <c r="L1008" s="348"/>
      <c r="M1008" s="188"/>
      <c r="N1008" s="35"/>
      <c r="O1008" s="34"/>
      <c r="P1008" s="34"/>
      <c r="Q1008" s="35"/>
      <c r="R1008" s="35"/>
      <c r="S1008" s="227"/>
      <c r="T1008" s="241"/>
      <c r="U1008" s="234"/>
    </row>
    <row r="1009" spans="1:21">
      <c r="A1009" s="58"/>
      <c r="B1009" s="355"/>
      <c r="C1009" s="355"/>
      <c r="D1009" s="191"/>
      <c r="E1009" s="206">
        <f>IF(AND(Einträge!D1009&gt;=29,Einträge!D1009&lt;32),2,IF(AND(Einträge!D1009&gt;=32,Einträge!D1009&lt;=35),3,(IF(AND(Einträge!D1009&lt;29,Einträge!D1009&gt;0),1,IF(Einträge!D1009="",0,4)))))</f>
        <v>0</v>
      </c>
      <c r="F1009" s="351"/>
      <c r="G1009" s="352"/>
      <c r="H1009" s="349"/>
      <c r="I1009" s="350"/>
      <c r="J1009" s="345"/>
      <c r="K1009" s="346"/>
      <c r="L1009" s="346"/>
      <c r="M1009" s="188"/>
      <c r="N1009" s="31"/>
      <c r="O1009" s="30"/>
      <c r="P1009" s="30"/>
      <c r="Q1009" s="31"/>
      <c r="R1009" s="31"/>
      <c r="S1009" s="228"/>
      <c r="T1009" s="242"/>
      <c r="U1009" s="235"/>
    </row>
    <row r="1010" spans="1:21">
      <c r="A1010" s="36"/>
      <c r="B1010" s="353"/>
      <c r="C1010" s="354"/>
      <c r="D1010" s="137"/>
      <c r="E1010" s="206">
        <f>IF(AND(Einträge!D1010&gt;=29,Einträge!D1010&lt;32),2,IF(AND(Einträge!D1010&gt;=32,Einträge!D1010&lt;=35),3,(IF(AND(Einträge!D1010&lt;29,Einträge!D1010&gt;0),1,IF(Einträge!D1010="",0,4)))))</f>
        <v>0</v>
      </c>
      <c r="F1010" s="349"/>
      <c r="G1010" s="350"/>
      <c r="H1010" s="351"/>
      <c r="I1010" s="352"/>
      <c r="J1010" s="347"/>
      <c r="K1010" s="348"/>
      <c r="L1010" s="348"/>
      <c r="M1010" s="188"/>
      <c r="N1010" s="35"/>
      <c r="O1010" s="34"/>
      <c r="P1010" s="34"/>
      <c r="Q1010" s="35"/>
      <c r="R1010" s="35"/>
      <c r="S1010" s="227"/>
      <c r="T1010" s="241"/>
      <c r="U1010" s="234"/>
    </row>
    <row r="1011" spans="1:21">
      <c r="A1011" s="58"/>
      <c r="B1011" s="355"/>
      <c r="C1011" s="355"/>
      <c r="D1011" s="191"/>
      <c r="E1011" s="206">
        <f>IF(AND(Einträge!D1011&gt;=29,Einträge!D1011&lt;32),2,IF(AND(Einträge!D1011&gt;=32,Einträge!D1011&lt;=35),3,(IF(AND(Einträge!D1011&lt;29,Einträge!D1011&gt;0),1,IF(Einträge!D1011="",0,4)))))</f>
        <v>0</v>
      </c>
      <c r="F1011" s="351"/>
      <c r="G1011" s="352"/>
      <c r="H1011" s="349"/>
      <c r="I1011" s="350"/>
      <c r="J1011" s="345"/>
      <c r="K1011" s="346"/>
      <c r="L1011" s="346"/>
      <c r="M1011" s="188"/>
      <c r="N1011" s="31"/>
      <c r="O1011" s="30"/>
      <c r="P1011" s="30"/>
      <c r="Q1011" s="31"/>
      <c r="R1011" s="31"/>
      <c r="S1011" s="228"/>
      <c r="T1011" s="242"/>
      <c r="U1011" s="235"/>
    </row>
    <row r="1012" spans="1:21">
      <c r="A1012" s="36"/>
      <c r="B1012" s="353"/>
      <c r="C1012" s="354"/>
      <c r="D1012" s="137"/>
      <c r="E1012" s="206">
        <f>IF(AND(Einträge!D1012&gt;=29,Einträge!D1012&lt;32),2,IF(AND(Einträge!D1012&gt;=32,Einträge!D1012&lt;=35),3,(IF(AND(Einträge!D1012&lt;29,Einträge!D1012&gt;0),1,IF(Einträge!D1012="",0,4)))))</f>
        <v>0</v>
      </c>
      <c r="F1012" s="349"/>
      <c r="G1012" s="350"/>
      <c r="H1012" s="351"/>
      <c r="I1012" s="352"/>
      <c r="J1012" s="347"/>
      <c r="K1012" s="348"/>
      <c r="L1012" s="348"/>
      <c r="M1012" s="188"/>
      <c r="N1012" s="35"/>
      <c r="O1012" s="34"/>
      <c r="P1012" s="34"/>
      <c r="Q1012" s="35"/>
      <c r="R1012" s="35"/>
      <c r="S1012" s="227"/>
      <c r="T1012" s="241"/>
      <c r="U1012" s="234"/>
    </row>
    <row r="1013" spans="1:21">
      <c r="A1013" s="58"/>
      <c r="B1013" s="355"/>
      <c r="C1013" s="355"/>
      <c r="D1013" s="191"/>
      <c r="E1013" s="206">
        <f>IF(AND(Einträge!D1013&gt;=29,Einträge!D1013&lt;32),2,IF(AND(Einträge!D1013&gt;=32,Einträge!D1013&lt;=35),3,(IF(AND(Einträge!D1013&lt;29,Einträge!D1013&gt;0),1,IF(Einträge!D1013="",0,4)))))</f>
        <v>0</v>
      </c>
      <c r="F1013" s="351"/>
      <c r="G1013" s="352"/>
      <c r="H1013" s="349"/>
      <c r="I1013" s="350"/>
      <c r="J1013" s="345"/>
      <c r="K1013" s="346"/>
      <c r="L1013" s="346"/>
      <c r="M1013" s="188"/>
      <c r="N1013" s="31"/>
      <c r="O1013" s="30"/>
      <c r="P1013" s="30"/>
      <c r="Q1013" s="31"/>
      <c r="R1013" s="31"/>
      <c r="S1013" s="228"/>
      <c r="T1013" s="242"/>
      <c r="U1013" s="235"/>
    </row>
    <row r="1014" spans="1:21">
      <c r="A1014" s="36"/>
      <c r="B1014" s="353"/>
      <c r="C1014" s="354"/>
      <c r="D1014" s="137"/>
      <c r="E1014" s="206">
        <f>IF(AND(Einträge!D1014&gt;=29,Einträge!D1014&lt;32),2,IF(AND(Einträge!D1014&gt;=32,Einträge!D1014&lt;=35),3,(IF(AND(Einträge!D1014&lt;29,Einträge!D1014&gt;0),1,IF(Einträge!D1014="",0,4)))))</f>
        <v>0</v>
      </c>
      <c r="F1014" s="349"/>
      <c r="G1014" s="350"/>
      <c r="H1014" s="351"/>
      <c r="I1014" s="352"/>
      <c r="J1014" s="347"/>
      <c r="K1014" s="348"/>
      <c r="L1014" s="348"/>
      <c r="M1014" s="188"/>
      <c r="N1014" s="35"/>
      <c r="O1014" s="34"/>
      <c r="P1014" s="34"/>
      <c r="Q1014" s="35"/>
      <c r="R1014" s="35"/>
      <c r="S1014" s="227"/>
      <c r="T1014" s="241"/>
      <c r="U1014" s="234"/>
    </row>
    <row r="1015" spans="1:21">
      <c r="A1015" s="58"/>
      <c r="B1015" s="355"/>
      <c r="C1015" s="355"/>
      <c r="D1015" s="191"/>
      <c r="E1015" s="206">
        <f>IF(AND(Einträge!D1015&gt;=29,Einträge!D1015&lt;32),2,IF(AND(Einträge!D1015&gt;=32,Einträge!D1015&lt;=35),3,(IF(AND(Einträge!D1015&lt;29,Einträge!D1015&gt;0),1,IF(Einträge!D1015="",0,4)))))</f>
        <v>0</v>
      </c>
      <c r="F1015" s="351"/>
      <c r="G1015" s="352"/>
      <c r="H1015" s="349"/>
      <c r="I1015" s="350"/>
      <c r="J1015" s="345"/>
      <c r="K1015" s="346"/>
      <c r="L1015" s="346"/>
      <c r="M1015" s="188"/>
      <c r="N1015" s="31"/>
      <c r="O1015" s="30"/>
      <c r="P1015" s="30"/>
      <c r="Q1015" s="31"/>
      <c r="R1015" s="31"/>
      <c r="S1015" s="228"/>
      <c r="T1015" s="242"/>
      <c r="U1015" s="235"/>
    </row>
    <row r="1016" spans="1:21">
      <c r="A1016" s="36"/>
      <c r="B1016" s="353"/>
      <c r="C1016" s="354"/>
      <c r="D1016" s="137"/>
      <c r="E1016" s="206">
        <f>IF(AND(Einträge!D1016&gt;=29,Einträge!D1016&lt;32),2,IF(AND(Einträge!D1016&gt;=32,Einträge!D1016&lt;=35),3,(IF(AND(Einträge!D1016&lt;29,Einträge!D1016&gt;0),1,IF(Einträge!D1016="",0,4)))))</f>
        <v>0</v>
      </c>
      <c r="F1016" s="349"/>
      <c r="G1016" s="350"/>
      <c r="H1016" s="351"/>
      <c r="I1016" s="352"/>
      <c r="J1016" s="347"/>
      <c r="K1016" s="348"/>
      <c r="L1016" s="348"/>
      <c r="M1016" s="188"/>
      <c r="N1016" s="35"/>
      <c r="O1016" s="34"/>
      <c r="P1016" s="34"/>
      <c r="Q1016" s="35"/>
      <c r="R1016" s="35"/>
      <c r="S1016" s="227"/>
      <c r="T1016" s="241"/>
      <c r="U1016" s="234"/>
    </row>
    <row r="1017" spans="1:21">
      <c r="A1017" s="58"/>
      <c r="B1017" s="355"/>
      <c r="C1017" s="355"/>
      <c r="D1017" s="191"/>
      <c r="E1017" s="206">
        <f>IF(AND(Einträge!D1017&gt;=29,Einträge!D1017&lt;32),2,IF(AND(Einträge!D1017&gt;=32,Einträge!D1017&lt;=35),3,(IF(AND(Einträge!D1017&lt;29,Einträge!D1017&gt;0),1,IF(Einträge!D1017="",0,4)))))</f>
        <v>0</v>
      </c>
      <c r="F1017" s="351"/>
      <c r="G1017" s="352"/>
      <c r="H1017" s="349"/>
      <c r="I1017" s="350"/>
      <c r="J1017" s="345"/>
      <c r="K1017" s="346"/>
      <c r="L1017" s="346"/>
      <c r="M1017" s="188"/>
      <c r="N1017" s="31"/>
      <c r="O1017" s="30"/>
      <c r="P1017" s="30"/>
      <c r="Q1017" s="31"/>
      <c r="R1017" s="31"/>
      <c r="S1017" s="228"/>
      <c r="T1017" s="242"/>
      <c r="U1017" s="235"/>
    </row>
    <row r="1018" spans="1:21">
      <c r="A1018" s="36"/>
      <c r="B1018" s="353"/>
      <c r="C1018" s="354"/>
      <c r="D1018" s="137"/>
      <c r="E1018" s="206">
        <f>IF(AND(Einträge!D1018&gt;=29,Einträge!D1018&lt;32),2,IF(AND(Einträge!D1018&gt;=32,Einträge!D1018&lt;=35),3,(IF(AND(Einträge!D1018&lt;29,Einträge!D1018&gt;0),1,IF(Einträge!D1018="",0,4)))))</f>
        <v>0</v>
      </c>
      <c r="F1018" s="349"/>
      <c r="G1018" s="350"/>
      <c r="H1018" s="351"/>
      <c r="I1018" s="352"/>
      <c r="J1018" s="347"/>
      <c r="K1018" s="348"/>
      <c r="L1018" s="348"/>
      <c r="M1018" s="188"/>
      <c r="N1018" s="35"/>
      <c r="O1018" s="34"/>
      <c r="P1018" s="34"/>
      <c r="Q1018" s="35"/>
      <c r="R1018" s="35"/>
      <c r="S1018" s="227"/>
      <c r="T1018" s="241"/>
      <c r="U1018" s="234"/>
    </row>
    <row r="1019" spans="1:21">
      <c r="A1019" s="58"/>
      <c r="B1019" s="355"/>
      <c r="C1019" s="355"/>
      <c r="D1019" s="191"/>
      <c r="E1019" s="206">
        <f>IF(AND(Einträge!D1019&gt;=29,Einträge!D1019&lt;32),2,IF(AND(Einträge!D1019&gt;=32,Einträge!D1019&lt;=35),3,(IF(AND(Einträge!D1019&lt;29,Einträge!D1019&gt;0),1,IF(Einträge!D1019="",0,4)))))</f>
        <v>0</v>
      </c>
      <c r="F1019" s="351"/>
      <c r="G1019" s="352"/>
      <c r="H1019" s="349"/>
      <c r="I1019" s="350"/>
      <c r="J1019" s="345"/>
      <c r="K1019" s="346"/>
      <c r="L1019" s="346"/>
      <c r="M1019" s="188"/>
      <c r="N1019" s="31"/>
      <c r="O1019" s="30"/>
      <c r="P1019" s="30"/>
      <c r="Q1019" s="31"/>
      <c r="R1019" s="31"/>
      <c r="S1019" s="228"/>
      <c r="T1019" s="242"/>
      <c r="U1019" s="235"/>
    </row>
    <row r="1020" spans="1:21">
      <c r="A1020" s="36"/>
      <c r="B1020" s="353"/>
      <c r="C1020" s="354"/>
      <c r="D1020" s="137"/>
      <c r="E1020" s="206">
        <f>IF(AND(Einträge!D1020&gt;=29,Einträge!D1020&lt;32),2,IF(AND(Einträge!D1020&gt;=32,Einträge!D1020&lt;=35),3,(IF(AND(Einträge!D1020&lt;29,Einträge!D1020&gt;0),1,IF(Einträge!D1020="",0,4)))))</f>
        <v>0</v>
      </c>
      <c r="F1020" s="349"/>
      <c r="G1020" s="350"/>
      <c r="H1020" s="351"/>
      <c r="I1020" s="352"/>
      <c r="J1020" s="347"/>
      <c r="K1020" s="348"/>
      <c r="L1020" s="348"/>
      <c r="M1020" s="188"/>
      <c r="N1020" s="35"/>
      <c r="O1020" s="34"/>
      <c r="P1020" s="34"/>
      <c r="Q1020" s="35"/>
      <c r="R1020" s="35"/>
      <c r="S1020" s="227"/>
      <c r="T1020" s="241"/>
      <c r="U1020" s="234"/>
    </row>
    <row r="1021" spans="1:21">
      <c r="A1021" s="58"/>
      <c r="B1021" s="355"/>
      <c r="C1021" s="355"/>
      <c r="D1021" s="191"/>
      <c r="E1021" s="206">
        <f>IF(AND(Einträge!D1021&gt;=29,Einträge!D1021&lt;32),2,IF(AND(Einträge!D1021&gt;=32,Einträge!D1021&lt;=35),3,(IF(AND(Einträge!D1021&lt;29,Einträge!D1021&gt;0),1,IF(Einträge!D1021="",0,4)))))</f>
        <v>0</v>
      </c>
      <c r="F1021" s="351"/>
      <c r="G1021" s="352"/>
      <c r="H1021" s="349"/>
      <c r="I1021" s="350"/>
      <c r="J1021" s="345"/>
      <c r="K1021" s="346"/>
      <c r="L1021" s="346"/>
      <c r="M1021" s="188"/>
      <c r="N1021" s="31"/>
      <c r="O1021" s="30"/>
      <c r="P1021" s="30"/>
      <c r="Q1021" s="31"/>
      <c r="R1021" s="31"/>
      <c r="S1021" s="228"/>
      <c r="T1021" s="242"/>
      <c r="U1021" s="235"/>
    </row>
    <row r="1022" spans="1:21">
      <c r="A1022" s="36"/>
      <c r="B1022" s="353"/>
      <c r="C1022" s="354"/>
      <c r="D1022" s="137"/>
      <c r="E1022" s="206">
        <f>IF(AND(Einträge!D1022&gt;=29,Einträge!D1022&lt;32),2,IF(AND(Einträge!D1022&gt;=32,Einträge!D1022&lt;=35),3,(IF(AND(Einträge!D1022&lt;29,Einträge!D1022&gt;0),1,IF(Einträge!D1022="",0,4)))))</f>
        <v>0</v>
      </c>
      <c r="F1022" s="349"/>
      <c r="G1022" s="350"/>
      <c r="H1022" s="351"/>
      <c r="I1022" s="352"/>
      <c r="J1022" s="347"/>
      <c r="K1022" s="348"/>
      <c r="L1022" s="348"/>
      <c r="M1022" s="188"/>
      <c r="N1022" s="53"/>
      <c r="O1022" s="54"/>
      <c r="P1022" s="54"/>
      <c r="Q1022" s="53"/>
      <c r="R1022" s="53"/>
      <c r="S1022" s="230"/>
      <c r="T1022" s="244"/>
      <c r="U1022" s="237"/>
    </row>
    <row r="1023" spans="1:21">
      <c r="A1023" s="58"/>
      <c r="B1023" s="355"/>
      <c r="C1023" s="355"/>
      <c r="D1023" s="191"/>
      <c r="E1023" s="206">
        <f>IF(AND(Einträge!D1023&gt;=29,Einträge!D1023&lt;32),2,IF(AND(Einträge!D1023&gt;=32,Einträge!D1023&lt;=35),3,(IF(AND(Einträge!D1023&lt;29,Einträge!D1023&gt;0),1,IF(Einträge!D1023="",0,4)))))</f>
        <v>0</v>
      </c>
      <c r="F1023" s="351"/>
      <c r="G1023" s="352"/>
      <c r="H1023" s="349"/>
      <c r="I1023" s="350"/>
      <c r="J1023" s="345"/>
      <c r="K1023" s="346"/>
      <c r="L1023" s="346"/>
      <c r="M1023" s="188"/>
      <c r="N1023" s="31"/>
      <c r="O1023" s="30"/>
      <c r="P1023" s="30"/>
      <c r="Q1023" s="31"/>
      <c r="R1023" s="31"/>
      <c r="S1023" s="228"/>
      <c r="T1023" s="242"/>
      <c r="U1023" s="235"/>
    </row>
    <row r="1024" spans="1:21">
      <c r="A1024" s="36"/>
      <c r="B1024" s="353"/>
      <c r="C1024" s="354"/>
      <c r="D1024" s="137"/>
      <c r="E1024" s="206">
        <f>IF(AND(Einträge!D1024&gt;=29,Einträge!D1024&lt;32),2,IF(AND(Einträge!D1024&gt;=32,Einträge!D1024&lt;=35),3,(IF(AND(Einträge!D1024&lt;29,Einträge!D1024&gt;0),1,IF(Einträge!D1024="",0,4)))))</f>
        <v>0</v>
      </c>
      <c r="F1024" s="349"/>
      <c r="G1024" s="350"/>
      <c r="H1024" s="351"/>
      <c r="I1024" s="352"/>
      <c r="J1024" s="347"/>
      <c r="K1024" s="348"/>
      <c r="L1024" s="348"/>
      <c r="M1024" s="188"/>
      <c r="N1024" s="33"/>
      <c r="O1024" s="32"/>
      <c r="P1024" s="32"/>
      <c r="Q1024" s="33"/>
      <c r="R1024" s="33"/>
      <c r="S1024" s="229"/>
      <c r="T1024" s="243"/>
      <c r="U1024" s="236"/>
    </row>
    <row r="1025" spans="1:21">
      <c r="A1025" s="58"/>
      <c r="B1025" s="355"/>
      <c r="C1025" s="355"/>
      <c r="D1025" s="191"/>
      <c r="E1025" s="206">
        <f>IF(AND(Einträge!D1025&gt;=29,Einträge!D1025&lt;32),2,IF(AND(Einträge!D1025&gt;=32,Einträge!D1025&lt;=35),3,(IF(AND(Einträge!D1025&lt;29,Einträge!D1025&gt;0),1,IF(Einträge!D1025="",0,4)))))</f>
        <v>0</v>
      </c>
      <c r="F1025" s="351"/>
      <c r="G1025" s="352"/>
      <c r="H1025" s="349"/>
      <c r="I1025" s="350"/>
      <c r="J1025" s="345"/>
      <c r="K1025" s="346"/>
      <c r="L1025" s="346"/>
      <c r="M1025" s="188"/>
      <c r="N1025" s="31"/>
      <c r="O1025" s="30"/>
      <c r="P1025" s="30"/>
      <c r="Q1025" s="31"/>
      <c r="R1025" s="31"/>
      <c r="S1025" s="228"/>
      <c r="T1025" s="242"/>
      <c r="U1025" s="235"/>
    </row>
    <row r="1026" spans="1:21">
      <c r="A1026" s="36"/>
      <c r="B1026" s="353"/>
      <c r="C1026" s="354"/>
      <c r="D1026" s="137"/>
      <c r="E1026" s="206">
        <f>IF(AND(Einträge!D1026&gt;=29,Einträge!D1026&lt;32),2,IF(AND(Einträge!D1026&gt;=32,Einträge!D1026&lt;=35),3,(IF(AND(Einträge!D1026&lt;29,Einträge!D1026&gt;0),1,IF(Einträge!D1026="",0,4)))))</f>
        <v>0</v>
      </c>
      <c r="F1026" s="349"/>
      <c r="G1026" s="350"/>
      <c r="H1026" s="351"/>
      <c r="I1026" s="352"/>
      <c r="J1026" s="347"/>
      <c r="K1026" s="348"/>
      <c r="L1026" s="348"/>
      <c r="M1026" s="188"/>
      <c r="N1026" s="35"/>
      <c r="O1026" s="34"/>
      <c r="P1026" s="34"/>
      <c r="Q1026" s="35"/>
      <c r="R1026" s="35"/>
      <c r="S1026" s="227"/>
      <c r="T1026" s="241"/>
      <c r="U1026" s="234"/>
    </row>
    <row r="1027" spans="1:21">
      <c r="A1027" s="58"/>
      <c r="B1027" s="355"/>
      <c r="C1027" s="355"/>
      <c r="D1027" s="191"/>
      <c r="E1027" s="206">
        <f>IF(AND(Einträge!D1027&gt;=29,Einträge!D1027&lt;32),2,IF(AND(Einträge!D1027&gt;=32,Einträge!D1027&lt;=35),3,(IF(AND(Einträge!D1027&lt;29,Einträge!D1027&gt;0),1,IF(Einträge!D1027="",0,4)))))</f>
        <v>0</v>
      </c>
      <c r="F1027" s="351"/>
      <c r="G1027" s="352"/>
      <c r="H1027" s="349"/>
      <c r="I1027" s="350"/>
      <c r="J1027" s="345"/>
      <c r="K1027" s="346"/>
      <c r="L1027" s="346"/>
      <c r="M1027" s="188"/>
      <c r="N1027" s="31"/>
      <c r="O1027" s="30"/>
      <c r="P1027" s="30"/>
      <c r="Q1027" s="31"/>
      <c r="R1027" s="31"/>
      <c r="S1027" s="228"/>
      <c r="T1027" s="242"/>
      <c r="U1027" s="235"/>
    </row>
    <row r="1028" spans="1:21">
      <c r="A1028" s="36"/>
      <c r="B1028" s="353"/>
      <c r="C1028" s="354"/>
      <c r="D1028" s="137"/>
      <c r="E1028" s="206">
        <f>IF(AND(Einträge!D1028&gt;=29,Einträge!D1028&lt;32),2,IF(AND(Einträge!D1028&gt;=32,Einträge!D1028&lt;=35),3,(IF(AND(Einträge!D1028&lt;29,Einträge!D1028&gt;0),1,IF(Einträge!D1028="",0,4)))))</f>
        <v>0</v>
      </c>
      <c r="F1028" s="349"/>
      <c r="G1028" s="350"/>
      <c r="H1028" s="351"/>
      <c r="I1028" s="352"/>
      <c r="J1028" s="347"/>
      <c r="K1028" s="348"/>
      <c r="L1028" s="348"/>
      <c r="M1028" s="188"/>
      <c r="N1028" s="35"/>
      <c r="O1028" s="34"/>
      <c r="P1028" s="34"/>
      <c r="Q1028" s="35"/>
      <c r="R1028" s="35"/>
      <c r="S1028" s="227"/>
      <c r="T1028" s="241"/>
      <c r="U1028" s="234"/>
    </row>
    <row r="1029" spans="1:21">
      <c r="A1029" s="58"/>
      <c r="B1029" s="355"/>
      <c r="C1029" s="355"/>
      <c r="D1029" s="191"/>
      <c r="E1029" s="206">
        <f>IF(AND(Einträge!D1029&gt;=29,Einträge!D1029&lt;32),2,IF(AND(Einträge!D1029&gt;=32,Einträge!D1029&lt;=35),3,(IF(AND(Einträge!D1029&lt;29,Einträge!D1029&gt;0),1,IF(Einträge!D1029="",0,4)))))</f>
        <v>0</v>
      </c>
      <c r="F1029" s="351"/>
      <c r="G1029" s="352"/>
      <c r="H1029" s="349"/>
      <c r="I1029" s="350"/>
      <c r="J1029" s="345"/>
      <c r="K1029" s="346"/>
      <c r="L1029" s="346"/>
      <c r="M1029" s="188"/>
      <c r="N1029" s="31"/>
      <c r="O1029" s="30"/>
      <c r="P1029" s="30"/>
      <c r="Q1029" s="31"/>
      <c r="R1029" s="31"/>
      <c r="S1029" s="228"/>
      <c r="T1029" s="242"/>
      <c r="U1029" s="235"/>
    </row>
    <row r="1030" spans="1:21">
      <c r="A1030" s="36"/>
      <c r="B1030" s="353"/>
      <c r="C1030" s="354"/>
      <c r="D1030" s="137"/>
      <c r="E1030" s="206">
        <f>IF(AND(Einträge!D1030&gt;=29,Einträge!D1030&lt;32),2,IF(AND(Einträge!D1030&gt;=32,Einträge!D1030&lt;=35),3,(IF(AND(Einträge!D1030&lt;29,Einträge!D1030&gt;0),1,IF(Einträge!D1030="",0,4)))))</f>
        <v>0</v>
      </c>
      <c r="F1030" s="349"/>
      <c r="G1030" s="350"/>
      <c r="H1030" s="351"/>
      <c r="I1030" s="352"/>
      <c r="J1030" s="347"/>
      <c r="K1030" s="348"/>
      <c r="L1030" s="348"/>
      <c r="M1030" s="188"/>
      <c r="N1030" s="35"/>
      <c r="O1030" s="34"/>
      <c r="P1030" s="34"/>
      <c r="Q1030" s="35"/>
      <c r="R1030" s="35"/>
      <c r="S1030" s="227"/>
      <c r="T1030" s="241"/>
      <c r="U1030" s="234"/>
    </row>
    <row r="1031" spans="1:21">
      <c r="A1031" s="58"/>
      <c r="B1031" s="355"/>
      <c r="C1031" s="355"/>
      <c r="D1031" s="191"/>
      <c r="E1031" s="206">
        <f>IF(AND(Einträge!D1031&gt;=29,Einträge!D1031&lt;32),2,IF(AND(Einträge!D1031&gt;=32,Einträge!D1031&lt;=35),3,(IF(AND(Einträge!D1031&lt;29,Einträge!D1031&gt;0),1,IF(Einträge!D1031="",0,4)))))</f>
        <v>0</v>
      </c>
      <c r="F1031" s="351"/>
      <c r="G1031" s="352"/>
      <c r="H1031" s="349"/>
      <c r="I1031" s="350"/>
      <c r="J1031" s="345"/>
      <c r="K1031" s="346"/>
      <c r="L1031" s="346"/>
      <c r="M1031" s="188"/>
      <c r="N1031" s="31"/>
      <c r="O1031" s="30"/>
      <c r="P1031" s="30"/>
      <c r="Q1031" s="31"/>
      <c r="R1031" s="31"/>
      <c r="S1031" s="228"/>
      <c r="T1031" s="242"/>
      <c r="U1031" s="235"/>
    </row>
    <row r="1032" spans="1:21">
      <c r="A1032" s="36"/>
      <c r="B1032" s="353"/>
      <c r="C1032" s="354"/>
      <c r="D1032" s="137"/>
      <c r="E1032" s="206">
        <f>IF(AND(Einträge!D1032&gt;=29,Einträge!D1032&lt;32),2,IF(AND(Einträge!D1032&gt;=32,Einträge!D1032&lt;=35),3,(IF(AND(Einträge!D1032&lt;29,Einträge!D1032&gt;0),1,IF(Einträge!D1032="",0,4)))))</f>
        <v>0</v>
      </c>
      <c r="F1032" s="349"/>
      <c r="G1032" s="350"/>
      <c r="H1032" s="351"/>
      <c r="I1032" s="352"/>
      <c r="J1032" s="347"/>
      <c r="K1032" s="348"/>
      <c r="L1032" s="348"/>
      <c r="M1032" s="188"/>
      <c r="N1032" s="35"/>
      <c r="O1032" s="34"/>
      <c r="P1032" s="34"/>
      <c r="Q1032" s="35"/>
      <c r="R1032" s="35"/>
      <c r="S1032" s="227"/>
      <c r="T1032" s="241"/>
      <c r="U1032" s="234"/>
    </row>
    <row r="1033" spans="1:21">
      <c r="A1033" s="58"/>
      <c r="B1033" s="355"/>
      <c r="C1033" s="355"/>
      <c r="D1033" s="191"/>
      <c r="E1033" s="206">
        <f>IF(AND(Einträge!D1033&gt;=29,Einträge!D1033&lt;32),2,IF(AND(Einträge!D1033&gt;=32,Einträge!D1033&lt;=35),3,(IF(AND(Einträge!D1033&lt;29,Einträge!D1033&gt;0),1,IF(Einträge!D1033="",0,4)))))</f>
        <v>0</v>
      </c>
      <c r="F1033" s="351"/>
      <c r="G1033" s="352"/>
      <c r="H1033" s="349"/>
      <c r="I1033" s="350"/>
      <c r="J1033" s="345"/>
      <c r="K1033" s="346"/>
      <c r="L1033" s="346"/>
      <c r="M1033" s="188"/>
      <c r="N1033" s="31"/>
      <c r="O1033" s="30"/>
      <c r="P1033" s="30"/>
      <c r="Q1033" s="31"/>
      <c r="R1033" s="31"/>
      <c r="S1033" s="228"/>
      <c r="T1033" s="242"/>
      <c r="U1033" s="235"/>
    </row>
    <row r="1034" spans="1:21">
      <c r="A1034" s="36"/>
      <c r="B1034" s="353"/>
      <c r="C1034" s="354"/>
      <c r="D1034" s="137"/>
      <c r="E1034" s="206">
        <f>IF(AND(Einträge!D1034&gt;=29,Einträge!D1034&lt;32),2,IF(AND(Einträge!D1034&gt;=32,Einträge!D1034&lt;=35),3,(IF(AND(Einträge!D1034&lt;29,Einträge!D1034&gt;0),1,IF(Einträge!D1034="",0,4)))))</f>
        <v>0</v>
      </c>
      <c r="F1034" s="349"/>
      <c r="G1034" s="350"/>
      <c r="H1034" s="351"/>
      <c r="I1034" s="352"/>
      <c r="J1034" s="347"/>
      <c r="K1034" s="348"/>
      <c r="L1034" s="348"/>
      <c r="M1034" s="188"/>
      <c r="N1034" s="35"/>
      <c r="O1034" s="34"/>
      <c r="P1034" s="34"/>
      <c r="Q1034" s="35"/>
      <c r="R1034" s="35"/>
      <c r="S1034" s="227"/>
      <c r="T1034" s="241"/>
      <c r="U1034" s="234"/>
    </row>
    <row r="1035" spans="1:21">
      <c r="A1035" s="58"/>
      <c r="B1035" s="355"/>
      <c r="C1035" s="355"/>
      <c r="D1035" s="191"/>
      <c r="E1035" s="206">
        <f>IF(AND(Einträge!D1035&gt;=29,Einträge!D1035&lt;32),2,IF(AND(Einträge!D1035&gt;=32,Einträge!D1035&lt;=35),3,(IF(AND(Einträge!D1035&lt;29,Einträge!D1035&gt;0),1,IF(Einträge!D1035="",0,4)))))</f>
        <v>0</v>
      </c>
      <c r="F1035" s="351"/>
      <c r="G1035" s="352"/>
      <c r="H1035" s="349"/>
      <c r="I1035" s="350"/>
      <c r="J1035" s="345"/>
      <c r="K1035" s="346"/>
      <c r="L1035" s="346"/>
      <c r="M1035" s="188"/>
      <c r="N1035" s="31"/>
      <c r="O1035" s="30"/>
      <c r="P1035" s="30"/>
      <c r="Q1035" s="31"/>
      <c r="R1035" s="31"/>
      <c r="S1035" s="228"/>
      <c r="T1035" s="242"/>
      <c r="U1035" s="235"/>
    </row>
    <row r="1036" spans="1:21">
      <c r="A1036" s="36"/>
      <c r="B1036" s="353"/>
      <c r="C1036" s="354"/>
      <c r="D1036" s="137"/>
      <c r="E1036" s="206">
        <f>IF(AND(Einträge!D1036&gt;=29,Einträge!D1036&lt;32),2,IF(AND(Einträge!D1036&gt;=32,Einträge!D1036&lt;=35),3,(IF(AND(Einträge!D1036&lt;29,Einträge!D1036&gt;0),1,IF(Einträge!D1036="",0,4)))))</f>
        <v>0</v>
      </c>
      <c r="F1036" s="349"/>
      <c r="G1036" s="350"/>
      <c r="H1036" s="351"/>
      <c r="I1036" s="352"/>
      <c r="J1036" s="347"/>
      <c r="K1036" s="348"/>
      <c r="L1036" s="348"/>
      <c r="M1036" s="188"/>
      <c r="N1036" s="35"/>
      <c r="O1036" s="34"/>
      <c r="P1036" s="34"/>
      <c r="Q1036" s="35"/>
      <c r="R1036" s="35"/>
      <c r="S1036" s="227"/>
      <c r="T1036" s="241"/>
      <c r="U1036" s="234"/>
    </row>
    <row r="1037" spans="1:21">
      <c r="A1037" s="58"/>
      <c r="B1037" s="355"/>
      <c r="C1037" s="355"/>
      <c r="D1037" s="191"/>
      <c r="E1037" s="206">
        <f>IF(AND(Einträge!D1037&gt;=29,Einträge!D1037&lt;32),2,IF(AND(Einträge!D1037&gt;=32,Einträge!D1037&lt;=35),3,(IF(AND(Einträge!D1037&lt;29,Einträge!D1037&gt;0),1,IF(Einträge!D1037="",0,4)))))</f>
        <v>0</v>
      </c>
      <c r="F1037" s="351"/>
      <c r="G1037" s="352"/>
      <c r="H1037" s="349"/>
      <c r="I1037" s="350"/>
      <c r="J1037" s="345"/>
      <c r="K1037" s="346"/>
      <c r="L1037" s="346"/>
      <c r="M1037" s="188"/>
      <c r="N1037" s="31"/>
      <c r="O1037" s="30"/>
      <c r="P1037" s="30"/>
      <c r="Q1037" s="31"/>
      <c r="R1037" s="31"/>
      <c r="S1037" s="228"/>
      <c r="T1037" s="242"/>
      <c r="U1037" s="235"/>
    </row>
    <row r="1038" spans="1:21">
      <c r="A1038" s="36"/>
      <c r="B1038" s="353"/>
      <c r="C1038" s="354"/>
      <c r="D1038" s="137"/>
      <c r="E1038" s="206">
        <f>IF(AND(Einträge!D1038&gt;=29,Einträge!D1038&lt;32),2,IF(AND(Einträge!D1038&gt;=32,Einträge!D1038&lt;=35),3,(IF(AND(Einträge!D1038&lt;29,Einträge!D1038&gt;0),1,IF(Einträge!D1038="",0,4)))))</f>
        <v>0</v>
      </c>
      <c r="F1038" s="349"/>
      <c r="G1038" s="350"/>
      <c r="H1038" s="351"/>
      <c r="I1038" s="352"/>
      <c r="J1038" s="347"/>
      <c r="K1038" s="348"/>
      <c r="L1038" s="348"/>
      <c r="M1038" s="188"/>
      <c r="N1038" s="35"/>
      <c r="O1038" s="34"/>
      <c r="P1038" s="34"/>
      <c r="Q1038" s="35"/>
      <c r="R1038" s="35"/>
      <c r="S1038" s="227"/>
      <c r="T1038" s="241"/>
      <c r="U1038" s="234"/>
    </row>
    <row r="1039" spans="1:21">
      <c r="A1039" s="58"/>
      <c r="B1039" s="355"/>
      <c r="C1039" s="355"/>
      <c r="D1039" s="191"/>
      <c r="E1039" s="206">
        <f>IF(AND(Einträge!D1039&gt;=29,Einträge!D1039&lt;32),2,IF(AND(Einträge!D1039&gt;=32,Einträge!D1039&lt;=35),3,(IF(AND(Einträge!D1039&lt;29,Einträge!D1039&gt;0),1,IF(Einträge!D1039="",0,4)))))</f>
        <v>0</v>
      </c>
      <c r="F1039" s="351"/>
      <c r="G1039" s="352"/>
      <c r="H1039" s="349"/>
      <c r="I1039" s="350"/>
      <c r="J1039" s="345"/>
      <c r="K1039" s="346"/>
      <c r="L1039" s="346"/>
      <c r="M1039" s="188"/>
      <c r="N1039" s="31"/>
      <c r="O1039" s="30"/>
      <c r="P1039" s="30"/>
      <c r="Q1039" s="31"/>
      <c r="R1039" s="31"/>
      <c r="S1039" s="228"/>
      <c r="T1039" s="242"/>
      <c r="U1039" s="235"/>
    </row>
    <row r="1040" spans="1:21">
      <c r="A1040" s="36"/>
      <c r="B1040" s="353"/>
      <c r="C1040" s="354"/>
      <c r="D1040" s="137"/>
      <c r="E1040" s="206">
        <f>IF(AND(Einträge!D1040&gt;=29,Einträge!D1040&lt;32),2,IF(AND(Einträge!D1040&gt;=32,Einträge!D1040&lt;=35),3,(IF(AND(Einträge!D1040&lt;29,Einträge!D1040&gt;0),1,IF(Einträge!D1040="",0,4)))))</f>
        <v>0</v>
      </c>
      <c r="F1040" s="349"/>
      <c r="G1040" s="350"/>
      <c r="H1040" s="351"/>
      <c r="I1040" s="352"/>
      <c r="J1040" s="347"/>
      <c r="K1040" s="348"/>
      <c r="L1040" s="348"/>
      <c r="M1040" s="188"/>
      <c r="N1040" s="35"/>
      <c r="O1040" s="34"/>
      <c r="P1040" s="34"/>
      <c r="Q1040" s="35"/>
      <c r="R1040" s="35"/>
      <c r="S1040" s="227"/>
      <c r="T1040" s="241"/>
      <c r="U1040" s="234"/>
    </row>
    <row r="1041" spans="1:21">
      <c r="A1041" s="58"/>
      <c r="B1041" s="355"/>
      <c r="C1041" s="355"/>
      <c r="D1041" s="191"/>
      <c r="E1041" s="206">
        <f>IF(AND(Einträge!D1041&gt;=29,Einträge!D1041&lt;32),2,IF(AND(Einträge!D1041&gt;=32,Einträge!D1041&lt;=35),3,(IF(AND(Einträge!D1041&lt;29,Einträge!D1041&gt;0),1,IF(Einträge!D1041="",0,4)))))</f>
        <v>0</v>
      </c>
      <c r="F1041" s="351"/>
      <c r="G1041" s="352"/>
      <c r="H1041" s="349"/>
      <c r="I1041" s="350"/>
      <c r="J1041" s="345"/>
      <c r="K1041" s="346"/>
      <c r="L1041" s="346"/>
      <c r="M1041" s="188"/>
      <c r="N1041" s="31"/>
      <c r="O1041" s="30"/>
      <c r="P1041" s="30"/>
      <c r="Q1041" s="31"/>
      <c r="R1041" s="31"/>
      <c r="S1041" s="228"/>
      <c r="T1041" s="242"/>
      <c r="U1041" s="235"/>
    </row>
    <row r="1042" spans="1:21">
      <c r="A1042" s="36"/>
      <c r="B1042" s="353"/>
      <c r="C1042" s="354"/>
      <c r="D1042" s="137"/>
      <c r="E1042" s="206">
        <f>IF(AND(Einträge!D1042&gt;=29,Einträge!D1042&lt;32),2,IF(AND(Einträge!D1042&gt;=32,Einträge!D1042&lt;=35),3,(IF(AND(Einträge!D1042&lt;29,Einträge!D1042&gt;0),1,IF(Einträge!D1042="",0,4)))))</f>
        <v>0</v>
      </c>
      <c r="F1042" s="349"/>
      <c r="G1042" s="350"/>
      <c r="H1042" s="351"/>
      <c r="I1042" s="352"/>
      <c r="J1042" s="347"/>
      <c r="K1042" s="348"/>
      <c r="L1042" s="348"/>
      <c r="M1042" s="188"/>
      <c r="N1042" s="53"/>
      <c r="O1042" s="54"/>
      <c r="P1042" s="54"/>
      <c r="Q1042" s="53"/>
      <c r="R1042" s="53"/>
      <c r="S1042" s="230"/>
      <c r="T1042" s="244"/>
      <c r="U1042" s="237"/>
    </row>
    <row r="1043" spans="1:21">
      <c r="A1043" s="58"/>
      <c r="B1043" s="355"/>
      <c r="C1043" s="355"/>
      <c r="D1043" s="191"/>
      <c r="E1043" s="206">
        <f>IF(AND(Einträge!D1043&gt;=29,Einträge!D1043&lt;32),2,IF(AND(Einträge!D1043&gt;=32,Einträge!D1043&lt;=35),3,(IF(AND(Einträge!D1043&lt;29,Einträge!D1043&gt;0),1,IF(Einträge!D1043="",0,4)))))</f>
        <v>0</v>
      </c>
      <c r="F1043" s="351"/>
      <c r="G1043" s="352"/>
      <c r="H1043" s="349"/>
      <c r="I1043" s="350"/>
      <c r="J1043" s="345"/>
      <c r="K1043" s="346"/>
      <c r="L1043" s="346"/>
      <c r="M1043" s="188"/>
      <c r="N1043" s="31"/>
      <c r="O1043" s="30"/>
      <c r="P1043" s="30"/>
      <c r="Q1043" s="31"/>
      <c r="R1043" s="31"/>
      <c r="S1043" s="228"/>
      <c r="T1043" s="242"/>
      <c r="U1043" s="235"/>
    </row>
    <row r="1044" spans="1:21">
      <c r="A1044" s="36"/>
      <c r="B1044" s="353"/>
      <c r="C1044" s="354"/>
      <c r="D1044" s="137"/>
      <c r="E1044" s="206">
        <f>IF(AND(Einträge!D1044&gt;=29,Einträge!D1044&lt;32),2,IF(AND(Einträge!D1044&gt;=32,Einträge!D1044&lt;=35),3,(IF(AND(Einträge!D1044&lt;29,Einträge!D1044&gt;0),1,IF(Einträge!D1044="",0,4)))))</f>
        <v>0</v>
      </c>
      <c r="F1044" s="349"/>
      <c r="G1044" s="350"/>
      <c r="H1044" s="351"/>
      <c r="I1044" s="352"/>
      <c r="J1044" s="347"/>
      <c r="K1044" s="348"/>
      <c r="L1044" s="348"/>
      <c r="M1044" s="188"/>
      <c r="N1044" s="33"/>
      <c r="O1044" s="32"/>
      <c r="P1044" s="32"/>
      <c r="Q1044" s="33"/>
      <c r="R1044" s="33"/>
      <c r="S1044" s="229"/>
      <c r="T1044" s="243"/>
      <c r="U1044" s="236"/>
    </row>
    <row r="1045" spans="1:21">
      <c r="A1045" s="58"/>
      <c r="B1045" s="355"/>
      <c r="C1045" s="355"/>
      <c r="D1045" s="191"/>
      <c r="E1045" s="206">
        <f>IF(AND(Einträge!D1045&gt;=29,Einträge!D1045&lt;32),2,IF(AND(Einträge!D1045&gt;=32,Einträge!D1045&lt;=35),3,(IF(AND(Einträge!D1045&lt;29,Einträge!D1045&gt;0),1,IF(Einträge!D1045="",0,4)))))</f>
        <v>0</v>
      </c>
      <c r="F1045" s="351"/>
      <c r="G1045" s="352"/>
      <c r="H1045" s="349"/>
      <c r="I1045" s="350"/>
      <c r="J1045" s="345"/>
      <c r="K1045" s="346"/>
      <c r="L1045" s="346"/>
      <c r="M1045" s="188"/>
      <c r="N1045" s="31"/>
      <c r="O1045" s="30"/>
      <c r="P1045" s="30"/>
      <c r="Q1045" s="31"/>
      <c r="R1045" s="31"/>
      <c r="S1045" s="228"/>
      <c r="T1045" s="242"/>
      <c r="U1045" s="235"/>
    </row>
    <row r="1046" spans="1:21">
      <c r="A1046" s="36"/>
      <c r="B1046" s="353"/>
      <c r="C1046" s="354"/>
      <c r="D1046" s="137"/>
      <c r="E1046" s="206">
        <f>IF(AND(Einträge!D1046&gt;=29,Einträge!D1046&lt;32),2,IF(AND(Einträge!D1046&gt;=32,Einträge!D1046&lt;=35),3,(IF(AND(Einträge!D1046&lt;29,Einträge!D1046&gt;0),1,IF(Einträge!D1046="",0,4)))))</f>
        <v>0</v>
      </c>
      <c r="F1046" s="349"/>
      <c r="G1046" s="350"/>
      <c r="H1046" s="351"/>
      <c r="I1046" s="352"/>
      <c r="J1046" s="347"/>
      <c r="K1046" s="348"/>
      <c r="L1046" s="348"/>
      <c r="M1046" s="188"/>
      <c r="N1046" s="35"/>
      <c r="O1046" s="34"/>
      <c r="P1046" s="34"/>
      <c r="Q1046" s="35"/>
      <c r="R1046" s="35"/>
      <c r="S1046" s="227"/>
      <c r="T1046" s="241"/>
      <c r="U1046" s="234"/>
    </row>
    <row r="1047" spans="1:21">
      <c r="A1047" s="58"/>
      <c r="B1047" s="355"/>
      <c r="C1047" s="355"/>
      <c r="D1047" s="191"/>
      <c r="E1047" s="206">
        <f>IF(AND(Einträge!D1047&gt;=29,Einträge!D1047&lt;32),2,IF(AND(Einträge!D1047&gt;=32,Einträge!D1047&lt;=35),3,(IF(AND(Einträge!D1047&lt;29,Einträge!D1047&gt;0),1,IF(Einträge!D1047="",0,4)))))</f>
        <v>0</v>
      </c>
      <c r="F1047" s="351"/>
      <c r="G1047" s="352"/>
      <c r="H1047" s="349"/>
      <c r="I1047" s="350"/>
      <c r="J1047" s="345"/>
      <c r="K1047" s="346"/>
      <c r="L1047" s="346"/>
      <c r="M1047" s="188"/>
      <c r="N1047" s="31"/>
      <c r="O1047" s="30"/>
      <c r="P1047" s="30"/>
      <c r="Q1047" s="31"/>
      <c r="R1047" s="31"/>
      <c r="S1047" s="228"/>
      <c r="T1047" s="242"/>
      <c r="U1047" s="235"/>
    </row>
    <row r="1048" spans="1:21">
      <c r="A1048" s="36"/>
      <c r="B1048" s="353"/>
      <c r="C1048" s="354"/>
      <c r="D1048" s="137"/>
      <c r="E1048" s="206">
        <f>IF(AND(Einträge!D1048&gt;=29,Einträge!D1048&lt;32),2,IF(AND(Einträge!D1048&gt;=32,Einträge!D1048&lt;=35),3,(IF(AND(Einträge!D1048&lt;29,Einträge!D1048&gt;0),1,IF(Einträge!D1048="",0,4)))))</f>
        <v>0</v>
      </c>
      <c r="F1048" s="349"/>
      <c r="G1048" s="350"/>
      <c r="H1048" s="351"/>
      <c r="I1048" s="352"/>
      <c r="J1048" s="347"/>
      <c r="K1048" s="348"/>
      <c r="L1048" s="348"/>
      <c r="M1048" s="188"/>
      <c r="N1048" s="35"/>
      <c r="O1048" s="34"/>
      <c r="P1048" s="34"/>
      <c r="Q1048" s="35"/>
      <c r="R1048" s="35"/>
      <c r="S1048" s="227"/>
      <c r="T1048" s="241"/>
      <c r="U1048" s="234"/>
    </row>
    <row r="1049" spans="1:21">
      <c r="A1049" s="58"/>
      <c r="B1049" s="355"/>
      <c r="C1049" s="355"/>
      <c r="D1049" s="191"/>
      <c r="E1049" s="206">
        <f>IF(AND(Einträge!D1049&gt;=29,Einträge!D1049&lt;32),2,IF(AND(Einträge!D1049&gt;=32,Einträge!D1049&lt;=35),3,(IF(AND(Einträge!D1049&lt;29,Einträge!D1049&gt;0),1,IF(Einträge!D1049="",0,4)))))</f>
        <v>0</v>
      </c>
      <c r="F1049" s="351"/>
      <c r="G1049" s="352"/>
      <c r="H1049" s="349"/>
      <c r="I1049" s="350"/>
      <c r="J1049" s="345"/>
      <c r="K1049" s="346"/>
      <c r="L1049" s="346"/>
      <c r="M1049" s="188"/>
      <c r="N1049" s="31"/>
      <c r="O1049" s="30"/>
      <c r="P1049" s="30"/>
      <c r="Q1049" s="31"/>
      <c r="R1049" s="31"/>
      <c r="S1049" s="228"/>
      <c r="T1049" s="242"/>
      <c r="U1049" s="235"/>
    </row>
    <row r="1050" spans="1:21">
      <c r="A1050" s="36"/>
      <c r="B1050" s="353"/>
      <c r="C1050" s="354"/>
      <c r="D1050" s="137"/>
      <c r="E1050" s="206">
        <f>IF(AND(Einträge!D1050&gt;=29,Einträge!D1050&lt;32),2,IF(AND(Einträge!D1050&gt;=32,Einträge!D1050&lt;=35),3,(IF(AND(Einträge!D1050&lt;29,Einträge!D1050&gt;0),1,IF(Einträge!D1050="",0,4)))))</f>
        <v>0</v>
      </c>
      <c r="F1050" s="349"/>
      <c r="G1050" s="350"/>
      <c r="H1050" s="351"/>
      <c r="I1050" s="352"/>
      <c r="J1050" s="347"/>
      <c r="K1050" s="348"/>
      <c r="L1050" s="348"/>
      <c r="M1050" s="188"/>
      <c r="N1050" s="35"/>
      <c r="O1050" s="34"/>
      <c r="P1050" s="34"/>
      <c r="Q1050" s="35"/>
      <c r="R1050" s="35"/>
      <c r="S1050" s="227"/>
      <c r="T1050" s="241"/>
      <c r="U1050" s="234"/>
    </row>
    <row r="1051" spans="1:21">
      <c r="A1051" s="58"/>
      <c r="B1051" s="355"/>
      <c r="C1051" s="355"/>
      <c r="D1051" s="191"/>
      <c r="E1051" s="206">
        <f>IF(AND(Einträge!D1051&gt;=29,Einträge!D1051&lt;32),2,IF(AND(Einträge!D1051&gt;=32,Einträge!D1051&lt;=35),3,(IF(AND(Einträge!D1051&lt;29,Einträge!D1051&gt;0),1,IF(Einträge!D1051="",0,4)))))</f>
        <v>0</v>
      </c>
      <c r="F1051" s="351"/>
      <c r="G1051" s="352"/>
      <c r="H1051" s="349"/>
      <c r="I1051" s="350"/>
      <c r="J1051" s="345"/>
      <c r="K1051" s="346"/>
      <c r="L1051" s="346"/>
      <c r="M1051" s="188"/>
      <c r="N1051" s="31"/>
      <c r="O1051" s="30"/>
      <c r="P1051" s="30"/>
      <c r="Q1051" s="31"/>
      <c r="R1051" s="31"/>
      <c r="S1051" s="228"/>
      <c r="T1051" s="242"/>
      <c r="U1051" s="235"/>
    </row>
    <row r="1052" spans="1:21">
      <c r="A1052" s="36"/>
      <c r="B1052" s="353"/>
      <c r="C1052" s="354"/>
      <c r="D1052" s="137"/>
      <c r="E1052" s="206">
        <f>IF(AND(Einträge!D1052&gt;=29,Einträge!D1052&lt;32),2,IF(AND(Einträge!D1052&gt;=32,Einträge!D1052&lt;=35),3,(IF(AND(Einträge!D1052&lt;29,Einträge!D1052&gt;0),1,IF(Einträge!D1052="",0,4)))))</f>
        <v>0</v>
      </c>
      <c r="F1052" s="349"/>
      <c r="G1052" s="350"/>
      <c r="H1052" s="351"/>
      <c r="I1052" s="352"/>
      <c r="J1052" s="347"/>
      <c r="K1052" s="348"/>
      <c r="L1052" s="348"/>
      <c r="M1052" s="188"/>
      <c r="N1052" s="35"/>
      <c r="O1052" s="34"/>
      <c r="P1052" s="34"/>
      <c r="Q1052" s="35"/>
      <c r="R1052" s="35"/>
      <c r="S1052" s="227"/>
      <c r="T1052" s="241"/>
      <c r="U1052" s="234"/>
    </row>
    <row r="1053" spans="1:21">
      <c r="A1053" s="58"/>
      <c r="B1053" s="355"/>
      <c r="C1053" s="355"/>
      <c r="D1053" s="191"/>
      <c r="E1053" s="206">
        <f>IF(AND(Einträge!D1053&gt;=29,Einträge!D1053&lt;32),2,IF(AND(Einträge!D1053&gt;=32,Einträge!D1053&lt;=35),3,(IF(AND(Einträge!D1053&lt;29,Einträge!D1053&gt;0),1,IF(Einträge!D1053="",0,4)))))</f>
        <v>0</v>
      </c>
      <c r="F1053" s="351"/>
      <c r="G1053" s="352"/>
      <c r="H1053" s="349"/>
      <c r="I1053" s="350"/>
      <c r="J1053" s="345"/>
      <c r="K1053" s="346"/>
      <c r="L1053" s="346"/>
      <c r="M1053" s="188"/>
      <c r="N1053" s="31"/>
      <c r="O1053" s="30"/>
      <c r="P1053" s="30"/>
      <c r="Q1053" s="31"/>
      <c r="R1053" s="31"/>
      <c r="S1053" s="228"/>
      <c r="T1053" s="242"/>
      <c r="U1053" s="235"/>
    </row>
    <row r="1054" spans="1:21">
      <c r="A1054" s="36"/>
      <c r="B1054" s="353"/>
      <c r="C1054" s="354"/>
      <c r="D1054" s="137"/>
      <c r="E1054" s="206">
        <f>IF(AND(Einträge!D1054&gt;=29,Einträge!D1054&lt;32),2,IF(AND(Einträge!D1054&gt;=32,Einträge!D1054&lt;=35),3,(IF(AND(Einträge!D1054&lt;29,Einträge!D1054&gt;0),1,IF(Einträge!D1054="",0,4)))))</f>
        <v>0</v>
      </c>
      <c r="F1054" s="349"/>
      <c r="G1054" s="350"/>
      <c r="H1054" s="351"/>
      <c r="I1054" s="352"/>
      <c r="J1054" s="347"/>
      <c r="K1054" s="348"/>
      <c r="L1054" s="348"/>
      <c r="M1054" s="188"/>
      <c r="N1054" s="35"/>
      <c r="O1054" s="34"/>
      <c r="P1054" s="34"/>
      <c r="Q1054" s="35"/>
      <c r="R1054" s="35"/>
      <c r="S1054" s="227"/>
      <c r="T1054" s="241"/>
      <c r="U1054" s="234"/>
    </row>
    <row r="1055" spans="1:21">
      <c r="A1055" s="58"/>
      <c r="B1055" s="355"/>
      <c r="C1055" s="355"/>
      <c r="D1055" s="191"/>
      <c r="E1055" s="206">
        <f>IF(AND(Einträge!D1055&gt;=29,Einträge!D1055&lt;32),2,IF(AND(Einträge!D1055&gt;=32,Einträge!D1055&lt;=35),3,(IF(AND(Einträge!D1055&lt;29,Einträge!D1055&gt;0),1,IF(Einträge!D1055="",0,4)))))</f>
        <v>0</v>
      </c>
      <c r="F1055" s="351"/>
      <c r="G1055" s="352"/>
      <c r="H1055" s="349"/>
      <c r="I1055" s="350"/>
      <c r="J1055" s="345"/>
      <c r="K1055" s="346"/>
      <c r="L1055" s="346"/>
      <c r="M1055" s="188"/>
      <c r="N1055" s="31"/>
      <c r="O1055" s="30"/>
      <c r="P1055" s="30"/>
      <c r="Q1055" s="31"/>
      <c r="R1055" s="31"/>
      <c r="S1055" s="228"/>
      <c r="T1055" s="242"/>
      <c r="U1055" s="235"/>
    </row>
    <row r="1056" spans="1:21">
      <c r="A1056" s="36"/>
      <c r="B1056" s="353"/>
      <c r="C1056" s="354"/>
      <c r="D1056" s="137"/>
      <c r="E1056" s="206">
        <f>IF(AND(Einträge!D1056&gt;=29,Einträge!D1056&lt;32),2,IF(AND(Einträge!D1056&gt;=32,Einträge!D1056&lt;=35),3,(IF(AND(Einträge!D1056&lt;29,Einträge!D1056&gt;0),1,IF(Einträge!D1056="",0,4)))))</f>
        <v>0</v>
      </c>
      <c r="F1056" s="349"/>
      <c r="G1056" s="350"/>
      <c r="H1056" s="351"/>
      <c r="I1056" s="352"/>
      <c r="J1056" s="347"/>
      <c r="K1056" s="348"/>
      <c r="L1056" s="348"/>
      <c r="M1056" s="188"/>
      <c r="N1056" s="35"/>
      <c r="O1056" s="34"/>
      <c r="P1056" s="34"/>
      <c r="Q1056" s="35"/>
      <c r="R1056" s="35"/>
      <c r="S1056" s="227"/>
      <c r="T1056" s="241"/>
      <c r="U1056" s="234"/>
    </row>
    <row r="1057" spans="1:21">
      <c r="A1057" s="58"/>
      <c r="B1057" s="355"/>
      <c r="C1057" s="355"/>
      <c r="D1057" s="191"/>
      <c r="E1057" s="206">
        <f>IF(AND(Einträge!D1057&gt;=29,Einträge!D1057&lt;32),2,IF(AND(Einträge!D1057&gt;=32,Einträge!D1057&lt;=35),3,(IF(AND(Einträge!D1057&lt;29,Einträge!D1057&gt;0),1,IF(Einträge!D1057="",0,4)))))</f>
        <v>0</v>
      </c>
      <c r="F1057" s="351"/>
      <c r="G1057" s="352"/>
      <c r="H1057" s="349"/>
      <c r="I1057" s="350"/>
      <c r="J1057" s="345"/>
      <c r="K1057" s="346"/>
      <c r="L1057" s="346"/>
      <c r="M1057" s="188"/>
      <c r="N1057" s="31"/>
      <c r="O1057" s="30"/>
      <c r="P1057" s="30"/>
      <c r="Q1057" s="31"/>
      <c r="R1057" s="31"/>
      <c r="S1057" s="228"/>
      <c r="T1057" s="242"/>
      <c r="U1057" s="235"/>
    </row>
    <row r="1058" spans="1:21">
      <c r="A1058" s="36"/>
      <c r="B1058" s="353"/>
      <c r="C1058" s="354"/>
      <c r="D1058" s="137"/>
      <c r="E1058" s="206">
        <f>IF(AND(Einträge!D1058&gt;=29,Einträge!D1058&lt;32),2,IF(AND(Einträge!D1058&gt;=32,Einträge!D1058&lt;=35),3,(IF(AND(Einträge!D1058&lt;29,Einträge!D1058&gt;0),1,IF(Einträge!D1058="",0,4)))))</f>
        <v>0</v>
      </c>
      <c r="F1058" s="349"/>
      <c r="G1058" s="350"/>
      <c r="H1058" s="351"/>
      <c r="I1058" s="352"/>
      <c r="J1058" s="347"/>
      <c r="K1058" s="348"/>
      <c r="L1058" s="348"/>
      <c r="M1058" s="188"/>
      <c r="N1058" s="35"/>
      <c r="O1058" s="34"/>
      <c r="P1058" s="34"/>
      <c r="Q1058" s="35"/>
      <c r="R1058" s="35"/>
      <c r="S1058" s="227"/>
      <c r="T1058" s="241"/>
      <c r="U1058" s="234"/>
    </row>
    <row r="1059" spans="1:21">
      <c r="A1059" s="58"/>
      <c r="B1059" s="355"/>
      <c r="C1059" s="355"/>
      <c r="D1059" s="191"/>
      <c r="E1059" s="206">
        <f>IF(AND(Einträge!D1059&gt;=29,Einträge!D1059&lt;32),2,IF(AND(Einträge!D1059&gt;=32,Einträge!D1059&lt;=35),3,(IF(AND(Einträge!D1059&lt;29,Einträge!D1059&gt;0),1,IF(Einträge!D1059="",0,4)))))</f>
        <v>0</v>
      </c>
      <c r="F1059" s="351"/>
      <c r="G1059" s="352"/>
      <c r="H1059" s="349"/>
      <c r="I1059" s="350"/>
      <c r="J1059" s="345"/>
      <c r="K1059" s="346"/>
      <c r="L1059" s="346"/>
      <c r="M1059" s="188"/>
      <c r="N1059" s="31"/>
      <c r="O1059" s="30"/>
      <c r="P1059" s="30"/>
      <c r="Q1059" s="31"/>
      <c r="R1059" s="31"/>
      <c r="S1059" s="228"/>
      <c r="T1059" s="242"/>
      <c r="U1059" s="235"/>
    </row>
    <row r="1060" spans="1:21">
      <c r="A1060" s="36"/>
      <c r="B1060" s="353"/>
      <c r="C1060" s="354"/>
      <c r="D1060" s="137"/>
      <c r="E1060" s="206">
        <f>IF(AND(Einträge!D1060&gt;=29,Einträge!D1060&lt;32),2,IF(AND(Einträge!D1060&gt;=32,Einträge!D1060&lt;=35),3,(IF(AND(Einträge!D1060&lt;29,Einträge!D1060&gt;0),1,IF(Einträge!D1060="",0,4)))))</f>
        <v>0</v>
      </c>
      <c r="F1060" s="349"/>
      <c r="G1060" s="350"/>
      <c r="H1060" s="351"/>
      <c r="I1060" s="352"/>
      <c r="J1060" s="347"/>
      <c r="K1060" s="348"/>
      <c r="L1060" s="348"/>
      <c r="M1060" s="188"/>
      <c r="N1060" s="35"/>
      <c r="O1060" s="34"/>
      <c r="P1060" s="34"/>
      <c r="Q1060" s="35"/>
      <c r="R1060" s="35"/>
      <c r="S1060" s="227"/>
      <c r="T1060" s="241"/>
      <c r="U1060" s="234"/>
    </row>
    <row r="1061" spans="1:21">
      <c r="A1061" s="58"/>
      <c r="B1061" s="355"/>
      <c r="C1061" s="355"/>
      <c r="D1061" s="191"/>
      <c r="E1061" s="206">
        <f>IF(AND(Einträge!D1061&gt;=29,Einträge!D1061&lt;32),2,IF(AND(Einträge!D1061&gt;=32,Einträge!D1061&lt;=35),3,(IF(AND(Einträge!D1061&lt;29,Einträge!D1061&gt;0),1,IF(Einträge!D1061="",0,4)))))</f>
        <v>0</v>
      </c>
      <c r="F1061" s="351"/>
      <c r="G1061" s="352"/>
      <c r="H1061" s="349"/>
      <c r="I1061" s="350"/>
      <c r="J1061" s="345"/>
      <c r="K1061" s="346"/>
      <c r="L1061" s="346"/>
      <c r="M1061" s="188"/>
      <c r="N1061" s="31"/>
      <c r="O1061" s="30"/>
      <c r="P1061" s="30"/>
      <c r="Q1061" s="31"/>
      <c r="R1061" s="31"/>
      <c r="S1061" s="228"/>
      <c r="T1061" s="242"/>
      <c r="U1061" s="235"/>
    </row>
    <row r="1062" spans="1:21">
      <c r="A1062" s="36"/>
      <c r="B1062" s="353"/>
      <c r="C1062" s="354"/>
      <c r="D1062" s="137"/>
      <c r="E1062" s="206">
        <f>IF(AND(Einträge!D1062&gt;=29,Einträge!D1062&lt;32),2,IF(AND(Einträge!D1062&gt;=32,Einträge!D1062&lt;=35),3,(IF(AND(Einträge!D1062&lt;29,Einträge!D1062&gt;0),1,IF(Einträge!D1062="",0,4)))))</f>
        <v>0</v>
      </c>
      <c r="F1062" s="349"/>
      <c r="G1062" s="350"/>
      <c r="H1062" s="351"/>
      <c r="I1062" s="352"/>
      <c r="J1062" s="347"/>
      <c r="K1062" s="348"/>
      <c r="L1062" s="348"/>
      <c r="M1062" s="188"/>
      <c r="N1062" s="53"/>
      <c r="O1062" s="54"/>
      <c r="P1062" s="54"/>
      <c r="Q1062" s="53"/>
      <c r="R1062" s="53"/>
      <c r="S1062" s="230"/>
      <c r="T1062" s="244"/>
      <c r="U1062" s="237"/>
    </row>
    <row r="1063" spans="1:21">
      <c r="A1063" s="58"/>
      <c r="B1063" s="355"/>
      <c r="C1063" s="355"/>
      <c r="D1063" s="191"/>
      <c r="E1063" s="206">
        <f>IF(AND(Einträge!D1063&gt;=29,Einträge!D1063&lt;32),2,IF(AND(Einträge!D1063&gt;=32,Einträge!D1063&lt;=35),3,(IF(AND(Einträge!D1063&lt;29,Einträge!D1063&gt;0),1,IF(Einträge!D1063="",0,4)))))</f>
        <v>0</v>
      </c>
      <c r="F1063" s="351"/>
      <c r="G1063" s="352"/>
      <c r="H1063" s="349"/>
      <c r="I1063" s="350"/>
      <c r="J1063" s="345"/>
      <c r="K1063" s="346"/>
      <c r="L1063" s="346"/>
      <c r="M1063" s="188"/>
      <c r="N1063" s="31"/>
      <c r="O1063" s="30"/>
      <c r="P1063" s="30"/>
      <c r="Q1063" s="31"/>
      <c r="R1063" s="31"/>
      <c r="S1063" s="228"/>
      <c r="T1063" s="242"/>
      <c r="U1063" s="235"/>
    </row>
    <row r="1064" spans="1:21">
      <c r="A1064" s="36"/>
      <c r="B1064" s="353"/>
      <c r="C1064" s="354"/>
      <c r="D1064" s="137"/>
      <c r="E1064" s="206">
        <f>IF(AND(Einträge!D1064&gt;=29,Einträge!D1064&lt;32),2,IF(AND(Einträge!D1064&gt;=32,Einträge!D1064&lt;=35),3,(IF(AND(Einträge!D1064&lt;29,Einträge!D1064&gt;0),1,IF(Einträge!D1064="",0,4)))))</f>
        <v>0</v>
      </c>
      <c r="F1064" s="349"/>
      <c r="G1064" s="350"/>
      <c r="H1064" s="351"/>
      <c r="I1064" s="352"/>
      <c r="J1064" s="347"/>
      <c r="K1064" s="348"/>
      <c r="L1064" s="348"/>
      <c r="M1064" s="188"/>
      <c r="N1064" s="33"/>
      <c r="O1064" s="32"/>
      <c r="P1064" s="32"/>
      <c r="Q1064" s="33"/>
      <c r="R1064" s="33"/>
      <c r="S1064" s="229"/>
      <c r="T1064" s="243"/>
      <c r="U1064" s="236"/>
    </row>
    <row r="1065" spans="1:21">
      <c r="A1065" s="58"/>
      <c r="B1065" s="355"/>
      <c r="C1065" s="355"/>
      <c r="D1065" s="191"/>
      <c r="E1065" s="206">
        <f>IF(AND(Einträge!D1065&gt;=29,Einträge!D1065&lt;32),2,IF(AND(Einträge!D1065&gt;=32,Einträge!D1065&lt;=35),3,(IF(AND(Einträge!D1065&lt;29,Einträge!D1065&gt;0),1,IF(Einträge!D1065="",0,4)))))</f>
        <v>0</v>
      </c>
      <c r="F1065" s="351"/>
      <c r="G1065" s="352"/>
      <c r="H1065" s="349"/>
      <c r="I1065" s="350"/>
      <c r="J1065" s="345"/>
      <c r="K1065" s="346"/>
      <c r="L1065" s="346"/>
      <c r="M1065" s="188"/>
      <c r="N1065" s="31"/>
      <c r="O1065" s="30"/>
      <c r="P1065" s="30"/>
      <c r="Q1065" s="31"/>
      <c r="R1065" s="31"/>
      <c r="S1065" s="228"/>
      <c r="T1065" s="242"/>
      <c r="U1065" s="235"/>
    </row>
    <row r="1066" spans="1:21">
      <c r="A1066" s="36"/>
      <c r="B1066" s="353"/>
      <c r="C1066" s="354"/>
      <c r="D1066" s="137"/>
      <c r="E1066" s="206">
        <f>IF(AND(Einträge!D1066&gt;=29,Einträge!D1066&lt;32),2,IF(AND(Einträge!D1066&gt;=32,Einträge!D1066&lt;=35),3,(IF(AND(Einträge!D1066&lt;29,Einträge!D1066&gt;0),1,IF(Einträge!D1066="",0,4)))))</f>
        <v>0</v>
      </c>
      <c r="F1066" s="349"/>
      <c r="G1066" s="350"/>
      <c r="H1066" s="351"/>
      <c r="I1066" s="352"/>
      <c r="J1066" s="347"/>
      <c r="K1066" s="348"/>
      <c r="L1066" s="348"/>
      <c r="M1066" s="188"/>
      <c r="N1066" s="35"/>
      <c r="O1066" s="34"/>
      <c r="P1066" s="34"/>
      <c r="Q1066" s="35"/>
      <c r="R1066" s="35"/>
      <c r="S1066" s="227"/>
      <c r="T1066" s="241"/>
      <c r="U1066" s="234"/>
    </row>
    <row r="1067" spans="1:21">
      <c r="A1067" s="58"/>
      <c r="B1067" s="355"/>
      <c r="C1067" s="355"/>
      <c r="D1067" s="191"/>
      <c r="E1067" s="206">
        <f>IF(AND(Einträge!D1067&gt;=29,Einträge!D1067&lt;32),2,IF(AND(Einträge!D1067&gt;=32,Einträge!D1067&lt;=35),3,(IF(AND(Einträge!D1067&lt;29,Einträge!D1067&gt;0),1,IF(Einträge!D1067="",0,4)))))</f>
        <v>0</v>
      </c>
      <c r="F1067" s="351"/>
      <c r="G1067" s="352"/>
      <c r="H1067" s="349"/>
      <c r="I1067" s="350"/>
      <c r="J1067" s="345"/>
      <c r="K1067" s="346"/>
      <c r="L1067" s="346"/>
      <c r="M1067" s="188"/>
      <c r="N1067" s="31"/>
      <c r="O1067" s="30"/>
      <c r="P1067" s="30"/>
      <c r="Q1067" s="31"/>
      <c r="R1067" s="31"/>
      <c r="S1067" s="228"/>
      <c r="T1067" s="242"/>
      <c r="U1067" s="235"/>
    </row>
    <row r="1068" spans="1:21">
      <c r="A1068" s="36"/>
      <c r="B1068" s="353"/>
      <c r="C1068" s="354"/>
      <c r="D1068" s="137"/>
      <c r="E1068" s="206">
        <f>IF(AND(Einträge!D1068&gt;=29,Einträge!D1068&lt;32),2,IF(AND(Einträge!D1068&gt;=32,Einträge!D1068&lt;=35),3,(IF(AND(Einträge!D1068&lt;29,Einträge!D1068&gt;0),1,IF(Einträge!D1068="",0,4)))))</f>
        <v>0</v>
      </c>
      <c r="F1068" s="349"/>
      <c r="G1068" s="350"/>
      <c r="H1068" s="351"/>
      <c r="I1068" s="352"/>
      <c r="J1068" s="347"/>
      <c r="K1068" s="348"/>
      <c r="L1068" s="348"/>
      <c r="M1068" s="188"/>
      <c r="N1068" s="35"/>
      <c r="O1068" s="34"/>
      <c r="P1068" s="34"/>
      <c r="Q1068" s="35"/>
      <c r="R1068" s="35"/>
      <c r="S1068" s="227"/>
      <c r="T1068" s="241"/>
      <c r="U1068" s="234"/>
    </row>
    <row r="1069" spans="1:21">
      <c r="A1069" s="58"/>
      <c r="B1069" s="355"/>
      <c r="C1069" s="355"/>
      <c r="D1069" s="191"/>
      <c r="E1069" s="206">
        <f>IF(AND(Einträge!D1069&gt;=29,Einträge!D1069&lt;32),2,IF(AND(Einträge!D1069&gt;=32,Einträge!D1069&lt;=35),3,(IF(AND(Einträge!D1069&lt;29,Einträge!D1069&gt;0),1,IF(Einträge!D1069="",0,4)))))</f>
        <v>0</v>
      </c>
      <c r="F1069" s="351"/>
      <c r="G1069" s="352"/>
      <c r="H1069" s="349"/>
      <c r="I1069" s="350"/>
      <c r="J1069" s="345"/>
      <c r="K1069" s="346"/>
      <c r="L1069" s="346"/>
      <c r="M1069" s="188"/>
      <c r="N1069" s="31"/>
      <c r="O1069" s="30"/>
      <c r="P1069" s="30"/>
      <c r="Q1069" s="31"/>
      <c r="R1069" s="31"/>
      <c r="S1069" s="228"/>
      <c r="T1069" s="242"/>
      <c r="U1069" s="235"/>
    </row>
    <row r="1070" spans="1:21">
      <c r="A1070" s="36"/>
      <c r="B1070" s="353"/>
      <c r="C1070" s="354"/>
      <c r="D1070" s="137"/>
      <c r="E1070" s="206">
        <f>IF(AND(Einträge!D1070&gt;=29,Einträge!D1070&lt;32),2,IF(AND(Einträge!D1070&gt;=32,Einträge!D1070&lt;=35),3,(IF(AND(Einträge!D1070&lt;29,Einträge!D1070&gt;0),1,IF(Einträge!D1070="",0,4)))))</f>
        <v>0</v>
      </c>
      <c r="F1070" s="349"/>
      <c r="G1070" s="350"/>
      <c r="H1070" s="351"/>
      <c r="I1070" s="352"/>
      <c r="J1070" s="347"/>
      <c r="K1070" s="348"/>
      <c r="L1070" s="348"/>
      <c r="M1070" s="188"/>
      <c r="N1070" s="35"/>
      <c r="O1070" s="34"/>
      <c r="P1070" s="34"/>
      <c r="Q1070" s="35"/>
      <c r="R1070" s="35"/>
      <c r="S1070" s="227"/>
      <c r="T1070" s="241"/>
      <c r="U1070" s="234"/>
    </row>
    <row r="1071" spans="1:21">
      <c r="A1071" s="58"/>
      <c r="B1071" s="355"/>
      <c r="C1071" s="355"/>
      <c r="D1071" s="191"/>
      <c r="E1071" s="206">
        <f>IF(AND(Einträge!D1071&gt;=29,Einträge!D1071&lt;32),2,IF(AND(Einträge!D1071&gt;=32,Einträge!D1071&lt;=35),3,(IF(AND(Einträge!D1071&lt;29,Einträge!D1071&gt;0),1,IF(Einträge!D1071="",0,4)))))</f>
        <v>0</v>
      </c>
      <c r="F1071" s="351"/>
      <c r="G1071" s="352"/>
      <c r="H1071" s="349"/>
      <c r="I1071" s="350"/>
      <c r="J1071" s="345"/>
      <c r="K1071" s="346"/>
      <c r="L1071" s="346"/>
      <c r="M1071" s="188"/>
      <c r="N1071" s="31"/>
      <c r="O1071" s="30"/>
      <c r="P1071" s="30"/>
      <c r="Q1071" s="31"/>
      <c r="R1071" s="31"/>
      <c r="S1071" s="228"/>
      <c r="T1071" s="242"/>
      <c r="U1071" s="235"/>
    </row>
    <row r="1072" spans="1:21">
      <c r="A1072" s="36"/>
      <c r="B1072" s="353"/>
      <c r="C1072" s="354"/>
      <c r="D1072" s="137"/>
      <c r="E1072" s="206">
        <f>IF(AND(Einträge!D1072&gt;=29,Einträge!D1072&lt;32),2,IF(AND(Einträge!D1072&gt;=32,Einträge!D1072&lt;=35),3,(IF(AND(Einträge!D1072&lt;29,Einträge!D1072&gt;0),1,IF(Einträge!D1072="",0,4)))))</f>
        <v>0</v>
      </c>
      <c r="F1072" s="349"/>
      <c r="G1072" s="350"/>
      <c r="H1072" s="351"/>
      <c r="I1072" s="352"/>
      <c r="J1072" s="347"/>
      <c r="K1072" s="348"/>
      <c r="L1072" s="348"/>
      <c r="M1072" s="188"/>
      <c r="N1072" s="35"/>
      <c r="O1072" s="34"/>
      <c r="P1072" s="34"/>
      <c r="Q1072" s="35"/>
      <c r="R1072" s="35"/>
      <c r="S1072" s="227"/>
      <c r="T1072" s="241"/>
      <c r="U1072" s="234"/>
    </row>
    <row r="1073" spans="1:21">
      <c r="A1073" s="58"/>
      <c r="B1073" s="355"/>
      <c r="C1073" s="355"/>
      <c r="D1073" s="191"/>
      <c r="E1073" s="206">
        <f>IF(AND(Einträge!D1073&gt;=29,Einträge!D1073&lt;32),2,IF(AND(Einträge!D1073&gt;=32,Einträge!D1073&lt;=35),3,(IF(AND(Einträge!D1073&lt;29,Einträge!D1073&gt;0),1,IF(Einträge!D1073="",0,4)))))</f>
        <v>0</v>
      </c>
      <c r="F1073" s="351"/>
      <c r="G1073" s="352"/>
      <c r="H1073" s="349"/>
      <c r="I1073" s="350"/>
      <c r="J1073" s="345"/>
      <c r="K1073" s="346"/>
      <c r="L1073" s="346"/>
      <c r="M1073" s="188"/>
      <c r="N1073" s="31"/>
      <c r="O1073" s="30"/>
      <c r="P1073" s="30"/>
      <c r="Q1073" s="31"/>
      <c r="R1073" s="31"/>
      <c r="S1073" s="228"/>
      <c r="T1073" s="242"/>
      <c r="U1073" s="235"/>
    </row>
    <row r="1074" spans="1:21">
      <c r="A1074" s="36"/>
      <c r="B1074" s="353"/>
      <c r="C1074" s="354"/>
      <c r="D1074" s="137"/>
      <c r="E1074" s="206">
        <f>IF(AND(Einträge!D1074&gt;=29,Einträge!D1074&lt;32),2,IF(AND(Einträge!D1074&gt;=32,Einträge!D1074&lt;=35),3,(IF(AND(Einträge!D1074&lt;29,Einträge!D1074&gt;0),1,IF(Einträge!D1074="",0,4)))))</f>
        <v>0</v>
      </c>
      <c r="F1074" s="349"/>
      <c r="G1074" s="350"/>
      <c r="H1074" s="351"/>
      <c r="I1074" s="352"/>
      <c r="J1074" s="347"/>
      <c r="K1074" s="348"/>
      <c r="L1074" s="348"/>
      <c r="M1074" s="188"/>
      <c r="N1074" s="35"/>
      <c r="O1074" s="34"/>
      <c r="P1074" s="34"/>
      <c r="Q1074" s="35"/>
      <c r="R1074" s="35"/>
      <c r="S1074" s="227"/>
      <c r="T1074" s="241"/>
      <c r="U1074" s="234"/>
    </row>
    <row r="1075" spans="1:21">
      <c r="A1075" s="58"/>
      <c r="B1075" s="355"/>
      <c r="C1075" s="355"/>
      <c r="D1075" s="191"/>
      <c r="E1075" s="206">
        <f>IF(AND(Einträge!D1075&gt;=29,Einträge!D1075&lt;32),2,IF(AND(Einträge!D1075&gt;=32,Einträge!D1075&lt;=35),3,(IF(AND(Einträge!D1075&lt;29,Einträge!D1075&gt;0),1,IF(Einträge!D1075="",0,4)))))</f>
        <v>0</v>
      </c>
      <c r="F1075" s="351"/>
      <c r="G1075" s="352"/>
      <c r="H1075" s="349"/>
      <c r="I1075" s="350"/>
      <c r="J1075" s="345"/>
      <c r="K1075" s="346"/>
      <c r="L1075" s="346"/>
      <c r="M1075" s="188"/>
      <c r="N1075" s="31"/>
      <c r="O1075" s="30"/>
      <c r="P1075" s="30"/>
      <c r="Q1075" s="31"/>
      <c r="R1075" s="31"/>
      <c r="S1075" s="228"/>
      <c r="T1075" s="242"/>
      <c r="U1075" s="235"/>
    </row>
    <row r="1076" spans="1:21">
      <c r="A1076" s="36"/>
      <c r="B1076" s="353"/>
      <c r="C1076" s="354"/>
      <c r="D1076" s="137"/>
      <c r="E1076" s="206">
        <f>IF(AND(Einträge!D1076&gt;=29,Einträge!D1076&lt;32),2,IF(AND(Einträge!D1076&gt;=32,Einträge!D1076&lt;=35),3,(IF(AND(Einträge!D1076&lt;29,Einträge!D1076&gt;0),1,IF(Einträge!D1076="",0,4)))))</f>
        <v>0</v>
      </c>
      <c r="F1076" s="349"/>
      <c r="G1076" s="350"/>
      <c r="H1076" s="351"/>
      <c r="I1076" s="352"/>
      <c r="J1076" s="347"/>
      <c r="K1076" s="348"/>
      <c r="L1076" s="348"/>
      <c r="M1076" s="188"/>
      <c r="N1076" s="35"/>
      <c r="O1076" s="34"/>
      <c r="P1076" s="34"/>
      <c r="Q1076" s="35"/>
      <c r="R1076" s="35"/>
      <c r="S1076" s="227"/>
      <c r="T1076" s="241"/>
      <c r="U1076" s="234"/>
    </row>
    <row r="1077" spans="1:21">
      <c r="A1077" s="58"/>
      <c r="B1077" s="355"/>
      <c r="C1077" s="355"/>
      <c r="D1077" s="191"/>
      <c r="E1077" s="206">
        <f>IF(AND(Einträge!D1077&gt;=29,Einträge!D1077&lt;32),2,IF(AND(Einträge!D1077&gt;=32,Einträge!D1077&lt;=35),3,(IF(AND(Einträge!D1077&lt;29,Einträge!D1077&gt;0),1,IF(Einträge!D1077="",0,4)))))</f>
        <v>0</v>
      </c>
      <c r="F1077" s="351"/>
      <c r="G1077" s="352"/>
      <c r="H1077" s="349"/>
      <c r="I1077" s="350"/>
      <c r="J1077" s="345"/>
      <c r="K1077" s="346"/>
      <c r="L1077" s="346"/>
      <c r="M1077" s="188"/>
      <c r="N1077" s="31"/>
      <c r="O1077" s="30"/>
      <c r="P1077" s="30"/>
      <c r="Q1077" s="31"/>
      <c r="R1077" s="31"/>
      <c r="S1077" s="228"/>
      <c r="T1077" s="242"/>
      <c r="U1077" s="235"/>
    </row>
    <row r="1078" spans="1:21">
      <c r="A1078" s="36"/>
      <c r="B1078" s="353"/>
      <c r="C1078" s="354"/>
      <c r="D1078" s="137"/>
      <c r="E1078" s="206">
        <f>IF(AND(Einträge!D1078&gt;=29,Einträge!D1078&lt;32),2,IF(AND(Einträge!D1078&gt;=32,Einträge!D1078&lt;=35),3,(IF(AND(Einträge!D1078&lt;29,Einträge!D1078&gt;0),1,IF(Einträge!D1078="",0,4)))))</f>
        <v>0</v>
      </c>
      <c r="F1078" s="349"/>
      <c r="G1078" s="350"/>
      <c r="H1078" s="351"/>
      <c r="I1078" s="352"/>
      <c r="J1078" s="347"/>
      <c r="K1078" s="348"/>
      <c r="L1078" s="348"/>
      <c r="M1078" s="188"/>
      <c r="N1078" s="35"/>
      <c r="O1078" s="34"/>
      <c r="P1078" s="34"/>
      <c r="Q1078" s="35"/>
      <c r="R1078" s="35"/>
      <c r="S1078" s="227"/>
      <c r="T1078" s="241"/>
      <c r="U1078" s="234"/>
    </row>
    <row r="1079" spans="1:21">
      <c r="A1079" s="58"/>
      <c r="B1079" s="355"/>
      <c r="C1079" s="355"/>
      <c r="D1079" s="191"/>
      <c r="E1079" s="206">
        <f>IF(AND(Einträge!D1079&gt;=29,Einträge!D1079&lt;32),2,IF(AND(Einträge!D1079&gt;=32,Einträge!D1079&lt;=35),3,(IF(AND(Einträge!D1079&lt;29,Einträge!D1079&gt;0),1,IF(Einträge!D1079="",0,4)))))</f>
        <v>0</v>
      </c>
      <c r="F1079" s="351"/>
      <c r="G1079" s="352"/>
      <c r="H1079" s="349"/>
      <c r="I1079" s="350"/>
      <c r="J1079" s="345"/>
      <c r="K1079" s="346"/>
      <c r="L1079" s="346"/>
      <c r="M1079" s="188"/>
      <c r="N1079" s="31"/>
      <c r="O1079" s="30"/>
      <c r="P1079" s="30"/>
      <c r="Q1079" s="31"/>
      <c r="R1079" s="31"/>
      <c r="S1079" s="228"/>
      <c r="T1079" s="242"/>
      <c r="U1079" s="235"/>
    </row>
    <row r="1080" spans="1:21">
      <c r="A1080" s="36"/>
      <c r="B1080" s="353"/>
      <c r="C1080" s="354"/>
      <c r="D1080" s="137"/>
      <c r="E1080" s="206">
        <f>IF(AND(Einträge!D1080&gt;=29,Einträge!D1080&lt;32),2,IF(AND(Einträge!D1080&gt;=32,Einträge!D1080&lt;=35),3,(IF(AND(Einträge!D1080&lt;29,Einträge!D1080&gt;0),1,IF(Einträge!D1080="",0,4)))))</f>
        <v>0</v>
      </c>
      <c r="F1080" s="349"/>
      <c r="G1080" s="350"/>
      <c r="H1080" s="351"/>
      <c r="I1080" s="352"/>
      <c r="J1080" s="347"/>
      <c r="K1080" s="348"/>
      <c r="L1080" s="348"/>
      <c r="M1080" s="188"/>
      <c r="N1080" s="35"/>
      <c r="O1080" s="34"/>
      <c r="P1080" s="34"/>
      <c r="Q1080" s="35"/>
      <c r="R1080" s="35"/>
      <c r="S1080" s="227"/>
      <c r="T1080" s="241"/>
      <c r="U1080" s="234"/>
    </row>
    <row r="1081" spans="1:21">
      <c r="A1081" s="58"/>
      <c r="B1081" s="355"/>
      <c r="C1081" s="355"/>
      <c r="D1081" s="191"/>
      <c r="E1081" s="206">
        <f>IF(AND(Einträge!D1081&gt;=29,Einträge!D1081&lt;32),2,IF(AND(Einträge!D1081&gt;=32,Einträge!D1081&lt;=35),3,(IF(AND(Einträge!D1081&lt;29,Einträge!D1081&gt;0),1,IF(Einträge!D1081="",0,4)))))</f>
        <v>0</v>
      </c>
      <c r="F1081" s="351"/>
      <c r="G1081" s="352"/>
      <c r="H1081" s="349"/>
      <c r="I1081" s="350"/>
      <c r="J1081" s="345"/>
      <c r="K1081" s="346"/>
      <c r="L1081" s="346"/>
      <c r="M1081" s="188"/>
      <c r="N1081" s="31"/>
      <c r="O1081" s="30"/>
      <c r="P1081" s="30"/>
      <c r="Q1081" s="31"/>
      <c r="R1081" s="31"/>
      <c r="S1081" s="228"/>
      <c r="T1081" s="242"/>
      <c r="U1081" s="235"/>
    </row>
    <row r="1082" spans="1:21">
      <c r="A1082" s="36"/>
      <c r="B1082" s="353"/>
      <c r="C1082" s="354"/>
      <c r="D1082" s="137"/>
      <c r="E1082" s="206">
        <f>IF(AND(Einträge!D1082&gt;=29,Einträge!D1082&lt;32),2,IF(AND(Einträge!D1082&gt;=32,Einträge!D1082&lt;=35),3,(IF(AND(Einträge!D1082&lt;29,Einträge!D1082&gt;0),1,IF(Einträge!D1082="",0,4)))))</f>
        <v>0</v>
      </c>
      <c r="F1082" s="349"/>
      <c r="G1082" s="350"/>
      <c r="H1082" s="351"/>
      <c r="I1082" s="352"/>
      <c r="J1082" s="347"/>
      <c r="K1082" s="348"/>
      <c r="L1082" s="348"/>
      <c r="M1082" s="188"/>
      <c r="N1082" s="53"/>
      <c r="O1082" s="54"/>
      <c r="P1082" s="54"/>
      <c r="Q1082" s="53"/>
      <c r="R1082" s="53"/>
      <c r="S1082" s="230"/>
      <c r="T1082" s="244"/>
      <c r="U1082" s="237"/>
    </row>
    <row r="1083" spans="1:21">
      <c r="A1083" s="58"/>
      <c r="B1083" s="355"/>
      <c r="C1083" s="355"/>
      <c r="D1083" s="191"/>
      <c r="E1083" s="206">
        <f>IF(AND(Einträge!D1083&gt;=29,Einträge!D1083&lt;32),2,IF(AND(Einträge!D1083&gt;=32,Einträge!D1083&lt;=35),3,(IF(AND(Einträge!D1083&lt;29,Einträge!D1083&gt;0),1,IF(Einträge!D1083="",0,4)))))</f>
        <v>0</v>
      </c>
      <c r="F1083" s="351"/>
      <c r="G1083" s="352"/>
      <c r="H1083" s="349"/>
      <c r="I1083" s="350"/>
      <c r="J1083" s="345"/>
      <c r="K1083" s="346"/>
      <c r="L1083" s="346"/>
      <c r="M1083" s="188"/>
      <c r="N1083" s="31"/>
      <c r="O1083" s="30"/>
      <c r="P1083" s="30"/>
      <c r="Q1083" s="31"/>
      <c r="R1083" s="31"/>
      <c r="S1083" s="228"/>
      <c r="T1083" s="242"/>
      <c r="U1083" s="235"/>
    </row>
    <row r="1084" spans="1:21">
      <c r="A1084" s="36"/>
      <c r="B1084" s="353"/>
      <c r="C1084" s="354"/>
      <c r="D1084" s="137"/>
      <c r="E1084" s="206">
        <f>IF(AND(Einträge!D1084&gt;=29,Einträge!D1084&lt;32),2,IF(AND(Einträge!D1084&gt;=32,Einträge!D1084&lt;=35),3,(IF(AND(Einträge!D1084&lt;29,Einträge!D1084&gt;0),1,IF(Einträge!D1084="",0,4)))))</f>
        <v>0</v>
      </c>
      <c r="F1084" s="349"/>
      <c r="G1084" s="350"/>
      <c r="H1084" s="351"/>
      <c r="I1084" s="352"/>
      <c r="J1084" s="347"/>
      <c r="K1084" s="348"/>
      <c r="L1084" s="348"/>
      <c r="M1084" s="188"/>
      <c r="N1084" s="33"/>
      <c r="O1084" s="32"/>
      <c r="P1084" s="32"/>
      <c r="Q1084" s="33"/>
      <c r="R1084" s="33"/>
      <c r="S1084" s="229"/>
      <c r="T1084" s="243"/>
      <c r="U1084" s="236"/>
    </row>
    <row r="1085" spans="1:21">
      <c r="A1085" s="58"/>
      <c r="B1085" s="355"/>
      <c r="C1085" s="355"/>
      <c r="D1085" s="191"/>
      <c r="E1085" s="206">
        <f>IF(AND(Einträge!D1085&gt;=29,Einträge!D1085&lt;32),2,IF(AND(Einträge!D1085&gt;=32,Einträge!D1085&lt;=35),3,(IF(AND(Einträge!D1085&lt;29,Einträge!D1085&gt;0),1,IF(Einträge!D1085="",0,4)))))</f>
        <v>0</v>
      </c>
      <c r="F1085" s="351"/>
      <c r="G1085" s="352"/>
      <c r="H1085" s="351"/>
      <c r="I1085" s="352"/>
      <c r="J1085" s="345"/>
      <c r="K1085" s="346"/>
      <c r="L1085" s="346"/>
      <c r="M1085" s="188"/>
      <c r="N1085" s="31"/>
      <c r="O1085" s="30"/>
      <c r="P1085" s="30"/>
      <c r="Q1085" s="31"/>
      <c r="R1085" s="31"/>
      <c r="S1085" s="228"/>
      <c r="T1085" s="242"/>
      <c r="U1085" s="235"/>
    </row>
    <row r="1086" spans="1:21">
      <c r="A1086" s="36"/>
      <c r="B1086" s="353"/>
      <c r="C1086" s="354"/>
      <c r="D1086" s="137"/>
      <c r="E1086" s="206">
        <f>IF(AND(Einträge!D1086&gt;=29,Einträge!D1086&lt;32),2,IF(AND(Einträge!D1086&gt;=32,Einträge!D1086&lt;=35),3,(IF(AND(Einträge!D1086&lt;29,Einträge!D1086&gt;0),1,IF(Einträge!D1086="",0,4)))))</f>
        <v>0</v>
      </c>
      <c r="F1086" s="349"/>
      <c r="G1086" s="350"/>
      <c r="H1086" s="349"/>
      <c r="I1086" s="350"/>
      <c r="J1086" s="347"/>
      <c r="K1086" s="348"/>
      <c r="L1086" s="348"/>
      <c r="M1086" s="188"/>
      <c r="N1086" s="35"/>
      <c r="O1086" s="34"/>
      <c r="P1086" s="34"/>
      <c r="Q1086" s="35"/>
      <c r="R1086" s="35"/>
      <c r="S1086" s="227"/>
      <c r="T1086" s="241"/>
      <c r="U1086" s="234"/>
    </row>
    <row r="1087" spans="1:21">
      <c r="A1087" s="58"/>
      <c r="B1087" s="355"/>
      <c r="C1087" s="355"/>
      <c r="D1087" s="191"/>
      <c r="E1087" s="206">
        <f>IF(AND(Einträge!D1087&gt;=29,Einträge!D1087&lt;32),2,IF(AND(Einträge!D1087&gt;=32,Einträge!D1087&lt;=35),3,(IF(AND(Einträge!D1087&lt;29,Einträge!D1087&gt;0),1,IF(Einträge!D1087="",0,4)))))</f>
        <v>0</v>
      </c>
      <c r="F1087" s="351"/>
      <c r="G1087" s="352"/>
      <c r="H1087" s="351"/>
      <c r="I1087" s="352"/>
      <c r="J1087" s="345"/>
      <c r="K1087" s="346"/>
      <c r="L1087" s="346"/>
      <c r="M1087" s="188"/>
      <c r="N1087" s="31"/>
      <c r="O1087" s="30"/>
      <c r="P1087" s="30"/>
      <c r="Q1087" s="31"/>
      <c r="R1087" s="31"/>
      <c r="S1087" s="228"/>
      <c r="T1087" s="242"/>
      <c r="U1087" s="235"/>
    </row>
    <row r="1088" spans="1:21">
      <c r="A1088" s="36"/>
      <c r="B1088" s="353"/>
      <c r="C1088" s="354"/>
      <c r="D1088" s="137"/>
      <c r="E1088" s="206">
        <f>IF(AND(Einträge!D1088&gt;=29,Einträge!D1088&lt;32),2,IF(AND(Einträge!D1088&gt;=32,Einträge!D1088&lt;=35),3,(IF(AND(Einträge!D1088&lt;29,Einträge!D1088&gt;0),1,IF(Einträge!D1088="",0,4)))))</f>
        <v>0</v>
      </c>
      <c r="F1088" s="349"/>
      <c r="G1088" s="350"/>
      <c r="H1088" s="349"/>
      <c r="I1088" s="350"/>
      <c r="J1088" s="347"/>
      <c r="K1088" s="348"/>
      <c r="L1088" s="348"/>
      <c r="M1088" s="188"/>
      <c r="N1088" s="35"/>
      <c r="O1088" s="34"/>
      <c r="P1088" s="34"/>
      <c r="Q1088" s="35"/>
      <c r="R1088" s="35"/>
      <c r="S1088" s="227"/>
      <c r="T1088" s="241"/>
      <c r="U1088" s="234"/>
    </row>
    <row r="1089" spans="1:21">
      <c r="A1089" s="58"/>
      <c r="B1089" s="355"/>
      <c r="C1089" s="355"/>
      <c r="D1089" s="191"/>
      <c r="E1089" s="206">
        <f>IF(AND(Einträge!D1089&gt;=29,Einträge!D1089&lt;32),2,IF(AND(Einträge!D1089&gt;=32,Einträge!D1089&lt;=35),3,(IF(AND(Einträge!D1089&lt;29,Einträge!D1089&gt;0),1,IF(Einträge!D1089="",0,4)))))</f>
        <v>0</v>
      </c>
      <c r="F1089" s="351"/>
      <c r="G1089" s="352"/>
      <c r="H1089" s="351"/>
      <c r="I1089" s="352"/>
      <c r="J1089" s="345"/>
      <c r="K1089" s="346"/>
      <c r="L1089" s="346"/>
      <c r="M1089" s="188"/>
      <c r="N1089" s="31"/>
      <c r="O1089" s="30"/>
      <c r="P1089" s="30"/>
      <c r="Q1089" s="31"/>
      <c r="R1089" s="31"/>
      <c r="S1089" s="228"/>
      <c r="T1089" s="242"/>
      <c r="U1089" s="235"/>
    </row>
    <row r="1090" spans="1:21">
      <c r="A1090" s="36"/>
      <c r="B1090" s="353"/>
      <c r="C1090" s="354"/>
      <c r="D1090" s="137"/>
      <c r="E1090" s="206">
        <f>IF(AND(Einträge!D1090&gt;=29,Einträge!D1090&lt;32),2,IF(AND(Einträge!D1090&gt;=32,Einträge!D1090&lt;=35),3,(IF(AND(Einträge!D1090&lt;29,Einträge!D1090&gt;0),1,IF(Einträge!D1090="",0,4)))))</f>
        <v>0</v>
      </c>
      <c r="F1090" s="349"/>
      <c r="G1090" s="350"/>
      <c r="H1090" s="349"/>
      <c r="I1090" s="350"/>
      <c r="J1090" s="347"/>
      <c r="K1090" s="348"/>
      <c r="L1090" s="348"/>
      <c r="M1090" s="188"/>
      <c r="N1090" s="35"/>
      <c r="O1090" s="34"/>
      <c r="P1090" s="34"/>
      <c r="Q1090" s="35"/>
      <c r="R1090" s="35"/>
      <c r="S1090" s="227"/>
      <c r="T1090" s="241"/>
      <c r="U1090" s="234"/>
    </row>
    <row r="1091" spans="1:21">
      <c r="A1091" s="58"/>
      <c r="B1091" s="355"/>
      <c r="C1091" s="355"/>
      <c r="D1091" s="191"/>
      <c r="E1091" s="206">
        <f>IF(AND(Einträge!D1091&gt;=29,Einträge!D1091&lt;32),2,IF(AND(Einträge!D1091&gt;=32,Einträge!D1091&lt;=35),3,(IF(AND(Einträge!D1091&lt;29,Einträge!D1091&gt;0),1,IF(Einträge!D1091="",0,4)))))</f>
        <v>0</v>
      </c>
      <c r="F1091" s="351"/>
      <c r="G1091" s="352"/>
      <c r="H1091" s="351"/>
      <c r="I1091" s="352"/>
      <c r="J1091" s="345"/>
      <c r="K1091" s="346"/>
      <c r="L1091" s="346"/>
      <c r="M1091" s="188"/>
      <c r="N1091" s="31"/>
      <c r="O1091" s="30"/>
      <c r="P1091" s="30"/>
      <c r="Q1091" s="31"/>
      <c r="R1091" s="31"/>
      <c r="S1091" s="228"/>
      <c r="T1091" s="242"/>
      <c r="U1091" s="235"/>
    </row>
    <row r="1092" spans="1:21">
      <c r="A1092" s="36"/>
      <c r="B1092" s="353"/>
      <c r="C1092" s="354"/>
      <c r="D1092" s="137"/>
      <c r="E1092" s="206">
        <f>IF(AND(Einträge!D1092&gt;=29,Einträge!D1092&lt;32),2,IF(AND(Einträge!D1092&gt;=32,Einträge!D1092&lt;=35),3,(IF(AND(Einträge!D1092&lt;29,Einträge!D1092&gt;0),1,IF(Einträge!D1092="",0,4)))))</f>
        <v>0</v>
      </c>
      <c r="F1092" s="349"/>
      <c r="G1092" s="350"/>
      <c r="H1092" s="349"/>
      <c r="I1092" s="350"/>
      <c r="J1092" s="347"/>
      <c r="K1092" s="348"/>
      <c r="L1092" s="348"/>
      <c r="M1092" s="188"/>
      <c r="N1092" s="35"/>
      <c r="O1092" s="34"/>
      <c r="P1092" s="34"/>
      <c r="Q1092" s="35"/>
      <c r="R1092" s="35"/>
      <c r="S1092" s="227"/>
      <c r="T1092" s="241"/>
      <c r="U1092" s="234"/>
    </row>
    <row r="1093" spans="1:21">
      <c r="A1093" s="58"/>
      <c r="B1093" s="355"/>
      <c r="C1093" s="355"/>
      <c r="D1093" s="191"/>
      <c r="E1093" s="206">
        <f>IF(AND(Einträge!D1093&gt;=29,Einträge!D1093&lt;32),2,IF(AND(Einträge!D1093&gt;=32,Einträge!D1093&lt;=35),3,(IF(AND(Einträge!D1093&lt;29,Einträge!D1093&gt;0),1,IF(Einträge!D1093="",0,4)))))</f>
        <v>0</v>
      </c>
      <c r="F1093" s="351"/>
      <c r="G1093" s="352"/>
      <c r="H1093" s="351"/>
      <c r="I1093" s="352"/>
      <c r="J1093" s="345"/>
      <c r="K1093" s="346"/>
      <c r="L1093" s="346"/>
      <c r="M1093" s="188"/>
      <c r="N1093" s="31"/>
      <c r="O1093" s="30"/>
      <c r="P1093" s="30"/>
      <c r="Q1093" s="31"/>
      <c r="R1093" s="31"/>
      <c r="S1093" s="228"/>
      <c r="T1093" s="242"/>
      <c r="U1093" s="235"/>
    </row>
    <row r="1094" spans="1:21">
      <c r="A1094" s="36"/>
      <c r="B1094" s="353"/>
      <c r="C1094" s="354"/>
      <c r="D1094" s="137"/>
      <c r="E1094" s="206">
        <f>IF(AND(Einträge!D1094&gt;=29,Einträge!D1094&lt;32),2,IF(AND(Einträge!D1094&gt;=32,Einträge!D1094&lt;=35),3,(IF(AND(Einträge!D1094&lt;29,Einträge!D1094&gt;0),1,IF(Einträge!D1094="",0,4)))))</f>
        <v>0</v>
      </c>
      <c r="F1094" s="349"/>
      <c r="G1094" s="350"/>
      <c r="H1094" s="349"/>
      <c r="I1094" s="350"/>
      <c r="J1094" s="347"/>
      <c r="K1094" s="348"/>
      <c r="L1094" s="348"/>
      <c r="M1094" s="188"/>
      <c r="N1094" s="35"/>
      <c r="O1094" s="34"/>
      <c r="P1094" s="34"/>
      <c r="Q1094" s="35"/>
      <c r="R1094" s="35"/>
      <c r="S1094" s="227"/>
      <c r="T1094" s="241"/>
      <c r="U1094" s="234"/>
    </row>
    <row r="1095" spans="1:21">
      <c r="A1095" s="58"/>
      <c r="B1095" s="355"/>
      <c r="C1095" s="355"/>
      <c r="D1095" s="191"/>
      <c r="E1095" s="206">
        <f>IF(AND(Einträge!D1095&gt;=29,Einträge!D1095&lt;32),2,IF(AND(Einträge!D1095&gt;=32,Einträge!D1095&lt;=35),3,(IF(AND(Einträge!D1095&lt;29,Einträge!D1095&gt;0),1,IF(Einträge!D1095="",0,4)))))</f>
        <v>0</v>
      </c>
      <c r="F1095" s="351"/>
      <c r="G1095" s="352"/>
      <c r="H1095" s="351"/>
      <c r="I1095" s="352"/>
      <c r="J1095" s="345"/>
      <c r="K1095" s="346"/>
      <c r="L1095" s="346"/>
      <c r="M1095" s="188"/>
      <c r="N1095" s="31"/>
      <c r="O1095" s="30"/>
      <c r="P1095" s="30"/>
      <c r="Q1095" s="31"/>
      <c r="R1095" s="31"/>
      <c r="S1095" s="228"/>
      <c r="T1095" s="242"/>
      <c r="U1095" s="235"/>
    </row>
    <row r="1096" spans="1:21">
      <c r="A1096" s="36"/>
      <c r="B1096" s="353"/>
      <c r="C1096" s="354"/>
      <c r="D1096" s="137"/>
      <c r="E1096" s="206">
        <f>IF(AND(Einträge!D1096&gt;=29,Einträge!D1096&lt;32),2,IF(AND(Einträge!D1096&gt;=32,Einträge!D1096&lt;=35),3,(IF(AND(Einträge!D1096&lt;29,Einträge!D1096&gt;0),1,IF(Einträge!D1096="",0,4)))))</f>
        <v>0</v>
      </c>
      <c r="F1096" s="349"/>
      <c r="G1096" s="350"/>
      <c r="H1096" s="349"/>
      <c r="I1096" s="350"/>
      <c r="J1096" s="347"/>
      <c r="K1096" s="348"/>
      <c r="L1096" s="348"/>
      <c r="M1096" s="188"/>
      <c r="N1096" s="35"/>
      <c r="O1096" s="34"/>
      <c r="P1096" s="34"/>
      <c r="Q1096" s="35"/>
      <c r="R1096" s="35"/>
      <c r="S1096" s="227"/>
      <c r="T1096" s="241"/>
      <c r="U1096" s="234"/>
    </row>
    <row r="1097" spans="1:21">
      <c r="A1097" s="58"/>
      <c r="B1097" s="355"/>
      <c r="C1097" s="355"/>
      <c r="D1097" s="191"/>
      <c r="E1097" s="206">
        <f>IF(AND(Einträge!D1097&gt;=29,Einträge!D1097&lt;32),2,IF(AND(Einträge!D1097&gt;=32,Einträge!D1097&lt;=35),3,(IF(AND(Einträge!D1097&lt;29,Einträge!D1097&gt;0),1,IF(Einträge!D1097="",0,4)))))</f>
        <v>0</v>
      </c>
      <c r="F1097" s="351"/>
      <c r="G1097" s="352"/>
      <c r="H1097" s="351"/>
      <c r="I1097" s="352"/>
      <c r="J1097" s="345"/>
      <c r="K1097" s="346"/>
      <c r="L1097" s="346"/>
      <c r="M1097" s="188"/>
      <c r="N1097" s="31"/>
      <c r="O1097" s="30"/>
      <c r="P1097" s="30"/>
      <c r="Q1097" s="31"/>
      <c r="R1097" s="31"/>
      <c r="S1097" s="228"/>
      <c r="T1097" s="242"/>
      <c r="U1097" s="235"/>
    </row>
    <row r="1098" spans="1:21">
      <c r="A1098" s="36"/>
      <c r="B1098" s="353"/>
      <c r="C1098" s="354"/>
      <c r="D1098" s="137"/>
      <c r="E1098" s="206">
        <f>IF(AND(Einträge!D1098&gt;=29,Einträge!D1098&lt;32),2,IF(AND(Einträge!D1098&gt;=32,Einträge!D1098&lt;=35),3,(IF(AND(Einträge!D1098&lt;29,Einträge!D1098&gt;0),1,IF(Einträge!D1098="",0,4)))))</f>
        <v>0</v>
      </c>
      <c r="F1098" s="349"/>
      <c r="G1098" s="350"/>
      <c r="H1098" s="349"/>
      <c r="I1098" s="350"/>
      <c r="J1098" s="347"/>
      <c r="K1098" s="348"/>
      <c r="L1098" s="348"/>
      <c r="M1098" s="188"/>
      <c r="N1098" s="35"/>
      <c r="O1098" s="34"/>
      <c r="P1098" s="34"/>
      <c r="Q1098" s="35"/>
      <c r="R1098" s="35"/>
      <c r="S1098" s="227"/>
      <c r="T1098" s="241"/>
      <c r="U1098" s="234"/>
    </row>
    <row r="1099" spans="1:21">
      <c r="A1099" s="58"/>
      <c r="B1099" s="355"/>
      <c r="C1099" s="355"/>
      <c r="D1099" s="191"/>
      <c r="E1099" s="206">
        <f>IF(AND(Einträge!D1099&gt;=29,Einträge!D1099&lt;32),2,IF(AND(Einträge!D1099&gt;=32,Einträge!D1099&lt;=35),3,(IF(AND(Einträge!D1099&lt;29,Einträge!D1099&gt;0),1,IF(Einträge!D1099="",0,4)))))</f>
        <v>0</v>
      </c>
      <c r="F1099" s="351"/>
      <c r="G1099" s="352"/>
      <c r="H1099" s="351"/>
      <c r="I1099" s="352"/>
      <c r="J1099" s="345"/>
      <c r="K1099" s="346"/>
      <c r="L1099" s="346"/>
      <c r="M1099" s="188"/>
      <c r="N1099" s="31"/>
      <c r="O1099" s="30"/>
      <c r="P1099" s="30"/>
      <c r="Q1099" s="31"/>
      <c r="R1099" s="31"/>
      <c r="S1099" s="228"/>
      <c r="T1099" s="242"/>
      <c r="U1099" s="235"/>
    </row>
    <row r="1100" spans="1:21">
      <c r="A1100" s="36"/>
      <c r="B1100" s="353"/>
      <c r="C1100" s="354"/>
      <c r="D1100" s="137"/>
      <c r="E1100" s="206">
        <f>IF(AND(Einträge!D1100&gt;=29,Einträge!D1100&lt;32),2,IF(AND(Einträge!D1100&gt;=32,Einträge!D1100&lt;=35),3,(IF(AND(Einträge!D1100&lt;29,Einträge!D1100&gt;0),1,IF(Einträge!D1100="",0,4)))))</f>
        <v>0</v>
      </c>
      <c r="F1100" s="349"/>
      <c r="G1100" s="350"/>
      <c r="H1100" s="349"/>
      <c r="I1100" s="350"/>
      <c r="J1100" s="347"/>
      <c r="K1100" s="348"/>
      <c r="L1100" s="348"/>
      <c r="M1100" s="188"/>
      <c r="N1100" s="35"/>
      <c r="O1100" s="34"/>
      <c r="P1100" s="34"/>
      <c r="Q1100" s="35"/>
      <c r="R1100" s="35"/>
      <c r="S1100" s="227"/>
      <c r="T1100" s="241"/>
      <c r="U1100" s="234"/>
    </row>
    <row r="1101" spans="1:21">
      <c r="A1101" s="58"/>
      <c r="B1101" s="355"/>
      <c r="C1101" s="355"/>
      <c r="D1101" s="191"/>
      <c r="E1101" s="206">
        <f>IF(AND(Einträge!D1101&gt;=29,Einträge!D1101&lt;32),2,IF(AND(Einträge!D1101&gt;=32,Einträge!D1101&lt;=35),3,(IF(AND(Einträge!D1101&lt;29,Einträge!D1101&gt;0),1,IF(Einträge!D1101="",0,4)))))</f>
        <v>0</v>
      </c>
      <c r="F1101" s="351"/>
      <c r="G1101" s="352"/>
      <c r="H1101" s="351"/>
      <c r="I1101" s="352"/>
      <c r="J1101" s="345"/>
      <c r="K1101" s="346"/>
      <c r="L1101" s="346"/>
      <c r="M1101" s="188"/>
      <c r="N1101" s="31"/>
      <c r="O1101" s="30"/>
      <c r="P1101" s="30"/>
      <c r="Q1101" s="31"/>
      <c r="R1101" s="31"/>
      <c r="S1101" s="228"/>
      <c r="T1101" s="242"/>
      <c r="U1101" s="235"/>
    </row>
    <row r="1102" spans="1:21">
      <c r="A1102" s="36"/>
      <c r="B1102" s="353"/>
      <c r="C1102" s="354"/>
      <c r="D1102" s="137"/>
      <c r="E1102" s="206">
        <f>IF(AND(Einträge!D1102&gt;=29,Einträge!D1102&lt;32),2,IF(AND(Einträge!D1102&gt;=32,Einträge!D1102&lt;=35),3,(IF(AND(Einträge!D1102&lt;29,Einträge!D1102&gt;0),1,IF(Einträge!D1102="",0,4)))))</f>
        <v>0</v>
      </c>
      <c r="F1102" s="349"/>
      <c r="G1102" s="350"/>
      <c r="H1102" s="349"/>
      <c r="I1102" s="350"/>
      <c r="J1102" s="347"/>
      <c r="K1102" s="348"/>
      <c r="L1102" s="348"/>
      <c r="M1102" s="188"/>
      <c r="N1102" s="53"/>
      <c r="O1102" s="54"/>
      <c r="P1102" s="54"/>
      <c r="Q1102" s="53"/>
      <c r="R1102" s="53"/>
      <c r="S1102" s="230"/>
      <c r="T1102" s="244"/>
      <c r="U1102" s="237"/>
    </row>
    <row r="1103" spans="1:21">
      <c r="A1103" s="58"/>
      <c r="B1103" s="355"/>
      <c r="C1103" s="355"/>
      <c r="D1103" s="191"/>
      <c r="E1103" s="206">
        <f>IF(AND(Einträge!D1103&gt;=29,Einträge!D1103&lt;32),2,IF(AND(Einträge!D1103&gt;=32,Einträge!D1103&lt;=35),3,(IF(AND(Einträge!D1103&lt;29,Einträge!D1103&gt;0),1,IF(Einträge!D1103="",0,4)))))</f>
        <v>0</v>
      </c>
      <c r="F1103" s="351"/>
      <c r="G1103" s="352"/>
      <c r="H1103" s="351"/>
      <c r="I1103" s="352"/>
      <c r="J1103" s="345"/>
      <c r="K1103" s="346"/>
      <c r="L1103" s="346"/>
      <c r="M1103" s="188"/>
      <c r="N1103" s="31"/>
      <c r="O1103" s="30"/>
      <c r="P1103" s="30"/>
      <c r="Q1103" s="31"/>
      <c r="R1103" s="31"/>
      <c r="S1103" s="228"/>
      <c r="T1103" s="242"/>
      <c r="U1103" s="235"/>
    </row>
    <row r="1104" spans="1:21">
      <c r="A1104" s="36"/>
      <c r="B1104" s="353"/>
      <c r="C1104" s="354"/>
      <c r="D1104" s="137"/>
      <c r="E1104" s="206">
        <f>IF(AND(Einträge!D1104&gt;=29,Einträge!D1104&lt;32),2,IF(AND(Einträge!D1104&gt;=32,Einträge!D1104&lt;=35),3,(IF(AND(Einträge!D1104&lt;29,Einträge!D1104&gt;0),1,IF(Einträge!D1104="",0,4)))))</f>
        <v>0</v>
      </c>
      <c r="F1104" s="349"/>
      <c r="G1104" s="350"/>
      <c r="H1104" s="349"/>
      <c r="I1104" s="350"/>
      <c r="J1104" s="347"/>
      <c r="K1104" s="348"/>
      <c r="L1104" s="348"/>
      <c r="M1104" s="188"/>
      <c r="N1104" s="33"/>
      <c r="O1104" s="32"/>
      <c r="P1104" s="32"/>
      <c r="Q1104" s="33"/>
      <c r="R1104" s="33"/>
      <c r="S1104" s="229"/>
      <c r="T1104" s="243"/>
      <c r="U1104" s="236"/>
    </row>
    <row r="1105" spans="1:21">
      <c r="A1105" s="58"/>
      <c r="B1105" s="355"/>
      <c r="C1105" s="355"/>
      <c r="D1105" s="191"/>
      <c r="E1105" s="206">
        <f>IF(AND(Einträge!D1105&gt;=29,Einträge!D1105&lt;32),2,IF(AND(Einträge!D1105&gt;=32,Einträge!D1105&lt;=35),3,(IF(AND(Einträge!D1105&lt;29,Einträge!D1105&gt;0),1,IF(Einträge!D1105="",0,4)))))</f>
        <v>0</v>
      </c>
      <c r="F1105" s="351"/>
      <c r="G1105" s="352"/>
      <c r="H1105" s="351"/>
      <c r="I1105" s="352"/>
      <c r="J1105" s="345"/>
      <c r="K1105" s="346"/>
      <c r="L1105" s="346"/>
      <c r="M1105" s="188"/>
      <c r="N1105" s="31"/>
      <c r="O1105" s="30"/>
      <c r="P1105" s="30"/>
      <c r="Q1105" s="31"/>
      <c r="R1105" s="31"/>
      <c r="S1105" s="228"/>
      <c r="T1105" s="242"/>
      <c r="U1105" s="235"/>
    </row>
    <row r="1106" spans="1:21">
      <c r="A1106" s="36"/>
      <c r="B1106" s="353"/>
      <c r="C1106" s="354"/>
      <c r="D1106" s="137"/>
      <c r="E1106" s="206">
        <f>IF(AND(Einträge!D1106&gt;=29,Einträge!D1106&lt;32),2,IF(AND(Einträge!D1106&gt;=32,Einträge!D1106&lt;=35),3,(IF(AND(Einträge!D1106&lt;29,Einträge!D1106&gt;0),1,IF(Einträge!D1106="",0,4)))))</f>
        <v>0</v>
      </c>
      <c r="F1106" s="349"/>
      <c r="G1106" s="350"/>
      <c r="H1106" s="349"/>
      <c r="I1106" s="350"/>
      <c r="J1106" s="347"/>
      <c r="K1106" s="348"/>
      <c r="L1106" s="348"/>
      <c r="M1106" s="188"/>
      <c r="N1106" s="35"/>
      <c r="O1106" s="34"/>
      <c r="P1106" s="34"/>
      <c r="Q1106" s="35"/>
      <c r="R1106" s="35"/>
      <c r="S1106" s="227"/>
      <c r="T1106" s="241"/>
      <c r="U1106" s="234"/>
    </row>
    <row r="1107" spans="1:21">
      <c r="A1107" s="58"/>
      <c r="B1107" s="355"/>
      <c r="C1107" s="355"/>
      <c r="D1107" s="191"/>
      <c r="E1107" s="206">
        <f>IF(AND(Einträge!D1107&gt;=29,Einträge!D1107&lt;32),2,IF(AND(Einträge!D1107&gt;=32,Einträge!D1107&lt;=35),3,(IF(AND(Einträge!D1107&lt;29,Einträge!D1107&gt;0),1,IF(Einträge!D1107="",0,4)))))</f>
        <v>0</v>
      </c>
      <c r="F1107" s="351"/>
      <c r="G1107" s="352"/>
      <c r="H1107" s="351"/>
      <c r="I1107" s="352"/>
      <c r="J1107" s="345"/>
      <c r="K1107" s="346"/>
      <c r="L1107" s="346"/>
      <c r="M1107" s="188"/>
      <c r="N1107" s="31"/>
      <c r="O1107" s="30"/>
      <c r="P1107" s="30"/>
      <c r="Q1107" s="31"/>
      <c r="R1107" s="31"/>
      <c r="S1107" s="228"/>
      <c r="T1107" s="242"/>
      <c r="U1107" s="235"/>
    </row>
    <row r="1108" spans="1:21">
      <c r="A1108" s="36"/>
      <c r="B1108" s="353"/>
      <c r="C1108" s="354"/>
      <c r="D1108" s="137"/>
      <c r="E1108" s="206">
        <f>IF(AND(Einträge!D1108&gt;=29,Einträge!D1108&lt;32),2,IF(AND(Einträge!D1108&gt;=32,Einträge!D1108&lt;=35),3,(IF(AND(Einträge!D1108&lt;29,Einträge!D1108&gt;0),1,IF(Einträge!D1108="",0,4)))))</f>
        <v>0</v>
      </c>
      <c r="F1108" s="349"/>
      <c r="G1108" s="350"/>
      <c r="H1108" s="349"/>
      <c r="I1108" s="350"/>
      <c r="J1108" s="347"/>
      <c r="K1108" s="348"/>
      <c r="L1108" s="348"/>
      <c r="M1108" s="188"/>
      <c r="N1108" s="35"/>
      <c r="O1108" s="34"/>
      <c r="P1108" s="34"/>
      <c r="Q1108" s="35"/>
      <c r="R1108" s="35"/>
      <c r="S1108" s="227"/>
      <c r="T1108" s="241"/>
      <c r="U1108" s="234"/>
    </row>
    <row r="1109" spans="1:21">
      <c r="A1109" s="58"/>
      <c r="B1109" s="355"/>
      <c r="C1109" s="355"/>
      <c r="D1109" s="191"/>
      <c r="E1109" s="206">
        <f>IF(AND(Einträge!D1109&gt;=29,Einträge!D1109&lt;32),2,IF(AND(Einträge!D1109&gt;=32,Einträge!D1109&lt;=35),3,(IF(AND(Einträge!D1109&lt;29,Einträge!D1109&gt;0),1,IF(Einträge!D1109="",0,4)))))</f>
        <v>0</v>
      </c>
      <c r="F1109" s="351"/>
      <c r="G1109" s="352"/>
      <c r="H1109" s="351"/>
      <c r="I1109" s="352"/>
      <c r="J1109" s="345"/>
      <c r="K1109" s="346"/>
      <c r="L1109" s="346"/>
      <c r="M1109" s="188"/>
      <c r="N1109" s="31"/>
      <c r="O1109" s="30"/>
      <c r="P1109" s="30"/>
      <c r="Q1109" s="31"/>
      <c r="R1109" s="31"/>
      <c r="S1109" s="228"/>
      <c r="T1109" s="242"/>
      <c r="U1109" s="235"/>
    </row>
    <row r="1110" spans="1:21">
      <c r="A1110" s="36"/>
      <c r="B1110" s="353"/>
      <c r="C1110" s="354"/>
      <c r="D1110" s="137"/>
      <c r="E1110" s="206">
        <f>IF(AND(Einträge!D1110&gt;=29,Einträge!D1110&lt;32),2,IF(AND(Einträge!D1110&gt;=32,Einträge!D1110&lt;=35),3,(IF(AND(Einträge!D1110&lt;29,Einträge!D1110&gt;0),1,IF(Einträge!D1110="",0,4)))))</f>
        <v>0</v>
      </c>
      <c r="F1110" s="349"/>
      <c r="G1110" s="350"/>
      <c r="H1110" s="349"/>
      <c r="I1110" s="350"/>
      <c r="J1110" s="347"/>
      <c r="K1110" s="348"/>
      <c r="L1110" s="348"/>
      <c r="M1110" s="188"/>
      <c r="N1110" s="35"/>
      <c r="O1110" s="34"/>
      <c r="P1110" s="34"/>
      <c r="Q1110" s="35"/>
      <c r="R1110" s="35"/>
      <c r="S1110" s="227"/>
      <c r="T1110" s="241"/>
      <c r="U1110" s="234"/>
    </row>
    <row r="1111" spans="1:21">
      <c r="A1111" s="58"/>
      <c r="B1111" s="355"/>
      <c r="C1111" s="355"/>
      <c r="D1111" s="191"/>
      <c r="E1111" s="206">
        <f>IF(AND(Einträge!D1111&gt;=29,Einträge!D1111&lt;32),2,IF(AND(Einträge!D1111&gt;=32,Einträge!D1111&lt;=35),3,(IF(AND(Einträge!D1111&lt;29,Einträge!D1111&gt;0),1,IF(Einträge!D1111="",0,4)))))</f>
        <v>0</v>
      </c>
      <c r="F1111" s="351"/>
      <c r="G1111" s="352"/>
      <c r="H1111" s="351"/>
      <c r="I1111" s="352"/>
      <c r="J1111" s="345"/>
      <c r="K1111" s="346"/>
      <c r="L1111" s="346"/>
      <c r="M1111" s="188"/>
      <c r="N1111" s="31"/>
      <c r="O1111" s="30"/>
      <c r="P1111" s="30"/>
      <c r="Q1111" s="31"/>
      <c r="R1111" s="31"/>
      <c r="S1111" s="228"/>
      <c r="T1111" s="242"/>
      <c r="U1111" s="235"/>
    </row>
    <row r="1112" spans="1:21">
      <c r="A1112" s="36"/>
      <c r="B1112" s="353"/>
      <c r="C1112" s="354"/>
      <c r="D1112" s="137"/>
      <c r="E1112" s="206">
        <f>IF(AND(Einträge!D1112&gt;=29,Einträge!D1112&lt;32),2,IF(AND(Einträge!D1112&gt;=32,Einträge!D1112&lt;=35),3,(IF(AND(Einträge!D1112&lt;29,Einträge!D1112&gt;0),1,IF(Einträge!D1112="",0,4)))))</f>
        <v>0</v>
      </c>
      <c r="F1112" s="349"/>
      <c r="G1112" s="350"/>
      <c r="H1112" s="349"/>
      <c r="I1112" s="350"/>
      <c r="J1112" s="347"/>
      <c r="K1112" s="348"/>
      <c r="L1112" s="348"/>
      <c r="M1112" s="188"/>
      <c r="N1112" s="35"/>
      <c r="O1112" s="34"/>
      <c r="P1112" s="34"/>
      <c r="Q1112" s="35"/>
      <c r="R1112" s="35"/>
      <c r="S1112" s="227"/>
      <c r="T1112" s="241"/>
      <c r="U1112" s="234"/>
    </row>
    <row r="1113" spans="1:21">
      <c r="A1113" s="58"/>
      <c r="B1113" s="355"/>
      <c r="C1113" s="355"/>
      <c r="D1113" s="191"/>
      <c r="E1113" s="206">
        <f>IF(AND(Einträge!D1113&gt;=29,Einträge!D1113&lt;32),2,IF(AND(Einträge!D1113&gt;=32,Einträge!D1113&lt;=35),3,(IF(AND(Einträge!D1113&lt;29,Einträge!D1113&gt;0),1,IF(Einträge!D1113="",0,4)))))</f>
        <v>0</v>
      </c>
      <c r="F1113" s="351"/>
      <c r="G1113" s="352"/>
      <c r="H1113" s="351"/>
      <c r="I1113" s="352"/>
      <c r="J1113" s="345"/>
      <c r="K1113" s="346"/>
      <c r="L1113" s="346"/>
      <c r="M1113" s="188"/>
      <c r="N1113" s="31"/>
      <c r="O1113" s="30"/>
      <c r="P1113" s="30"/>
      <c r="Q1113" s="31"/>
      <c r="R1113" s="31"/>
      <c r="S1113" s="228"/>
      <c r="T1113" s="242"/>
      <c r="U1113" s="235"/>
    </row>
    <row r="1114" spans="1:21">
      <c r="A1114" s="36"/>
      <c r="B1114" s="353"/>
      <c r="C1114" s="354"/>
      <c r="D1114" s="137"/>
      <c r="E1114" s="206">
        <f>IF(AND(Einträge!D1114&gt;=29,Einträge!D1114&lt;32),2,IF(AND(Einträge!D1114&gt;=32,Einträge!D1114&lt;=35),3,(IF(AND(Einträge!D1114&lt;29,Einträge!D1114&gt;0),1,IF(Einträge!D1114="",0,4)))))</f>
        <v>0</v>
      </c>
      <c r="F1114" s="349"/>
      <c r="G1114" s="350"/>
      <c r="H1114" s="349"/>
      <c r="I1114" s="350"/>
      <c r="J1114" s="347"/>
      <c r="K1114" s="348"/>
      <c r="L1114" s="348"/>
      <c r="M1114" s="188"/>
      <c r="N1114" s="35"/>
      <c r="O1114" s="34"/>
      <c r="P1114" s="34"/>
      <c r="Q1114" s="35"/>
      <c r="R1114" s="35"/>
      <c r="S1114" s="227"/>
      <c r="T1114" s="241"/>
      <c r="U1114" s="234"/>
    </row>
    <row r="1115" spans="1:21">
      <c r="A1115" s="58"/>
      <c r="B1115" s="355"/>
      <c r="C1115" s="355"/>
      <c r="D1115" s="191"/>
      <c r="E1115" s="206">
        <f>IF(AND(Einträge!D1115&gt;=29,Einträge!D1115&lt;32),2,IF(AND(Einträge!D1115&gt;=32,Einträge!D1115&lt;=35),3,(IF(AND(Einträge!D1115&lt;29,Einträge!D1115&gt;0),1,IF(Einträge!D1115="",0,4)))))</f>
        <v>0</v>
      </c>
      <c r="F1115" s="351"/>
      <c r="G1115" s="352"/>
      <c r="H1115" s="351"/>
      <c r="I1115" s="352"/>
      <c r="J1115" s="345"/>
      <c r="K1115" s="346"/>
      <c r="L1115" s="346"/>
      <c r="M1115" s="188"/>
      <c r="N1115" s="31"/>
      <c r="O1115" s="30"/>
      <c r="P1115" s="30"/>
      <c r="Q1115" s="31"/>
      <c r="R1115" s="31"/>
      <c r="S1115" s="228"/>
      <c r="T1115" s="242"/>
      <c r="U1115" s="235"/>
    </row>
    <row r="1116" spans="1:21">
      <c r="A1116" s="36"/>
      <c r="B1116" s="353"/>
      <c r="C1116" s="354"/>
      <c r="D1116" s="137"/>
      <c r="E1116" s="206">
        <f>IF(AND(Einträge!D1116&gt;=29,Einträge!D1116&lt;32),2,IF(AND(Einträge!D1116&gt;=32,Einträge!D1116&lt;=35),3,(IF(AND(Einträge!D1116&lt;29,Einträge!D1116&gt;0),1,IF(Einträge!D1116="",0,4)))))</f>
        <v>0</v>
      </c>
      <c r="F1116" s="349"/>
      <c r="G1116" s="350"/>
      <c r="H1116" s="349"/>
      <c r="I1116" s="350"/>
      <c r="J1116" s="347"/>
      <c r="K1116" s="348"/>
      <c r="L1116" s="348"/>
      <c r="M1116" s="188"/>
      <c r="N1116" s="35"/>
      <c r="O1116" s="34"/>
      <c r="P1116" s="34"/>
      <c r="Q1116" s="35"/>
      <c r="R1116" s="35"/>
      <c r="S1116" s="227"/>
      <c r="T1116" s="241"/>
      <c r="U1116" s="234"/>
    </row>
    <row r="1117" spans="1:21">
      <c r="A1117" s="58"/>
      <c r="B1117" s="355"/>
      <c r="C1117" s="355"/>
      <c r="D1117" s="191"/>
      <c r="E1117" s="206">
        <f>IF(AND(Einträge!D1117&gt;=29,Einträge!D1117&lt;32),2,IF(AND(Einträge!D1117&gt;=32,Einträge!D1117&lt;=35),3,(IF(AND(Einträge!D1117&lt;29,Einträge!D1117&gt;0),1,IF(Einträge!D1117="",0,4)))))</f>
        <v>0</v>
      </c>
      <c r="F1117" s="351"/>
      <c r="G1117" s="352"/>
      <c r="H1117" s="351"/>
      <c r="I1117" s="352"/>
      <c r="J1117" s="345"/>
      <c r="K1117" s="346"/>
      <c r="L1117" s="346"/>
      <c r="M1117" s="188"/>
      <c r="N1117" s="31"/>
      <c r="O1117" s="30"/>
      <c r="P1117" s="30"/>
      <c r="Q1117" s="31"/>
      <c r="R1117" s="31"/>
      <c r="S1117" s="228"/>
      <c r="T1117" s="242"/>
      <c r="U1117" s="235"/>
    </row>
    <row r="1118" spans="1:21">
      <c r="A1118" s="36"/>
      <c r="B1118" s="353"/>
      <c r="C1118" s="354"/>
      <c r="D1118" s="137"/>
      <c r="E1118" s="206">
        <f>IF(AND(Einträge!D1118&gt;=29,Einträge!D1118&lt;32),2,IF(AND(Einträge!D1118&gt;=32,Einträge!D1118&lt;=35),3,(IF(AND(Einträge!D1118&lt;29,Einträge!D1118&gt;0),1,IF(Einträge!D1118="",0,4)))))</f>
        <v>0</v>
      </c>
      <c r="F1118" s="349"/>
      <c r="G1118" s="350"/>
      <c r="H1118" s="349"/>
      <c r="I1118" s="350"/>
      <c r="J1118" s="347"/>
      <c r="K1118" s="348"/>
      <c r="L1118" s="348"/>
      <c r="M1118" s="188"/>
      <c r="N1118" s="35"/>
      <c r="O1118" s="34"/>
      <c r="P1118" s="34"/>
      <c r="Q1118" s="35"/>
      <c r="R1118" s="35"/>
      <c r="S1118" s="227"/>
      <c r="T1118" s="241"/>
      <c r="U1118" s="234"/>
    </row>
    <row r="1119" spans="1:21">
      <c r="A1119" s="58"/>
      <c r="B1119" s="355"/>
      <c r="C1119" s="355"/>
      <c r="D1119" s="191"/>
      <c r="E1119" s="206">
        <f>IF(AND(Einträge!D1119&gt;=29,Einträge!D1119&lt;32),2,IF(AND(Einträge!D1119&gt;=32,Einträge!D1119&lt;=35),3,(IF(AND(Einträge!D1119&lt;29,Einträge!D1119&gt;0),1,IF(Einträge!D1119="",0,4)))))</f>
        <v>0</v>
      </c>
      <c r="F1119" s="351"/>
      <c r="G1119" s="352"/>
      <c r="H1119" s="351"/>
      <c r="I1119" s="352"/>
      <c r="J1119" s="345"/>
      <c r="K1119" s="346"/>
      <c r="L1119" s="346"/>
      <c r="M1119" s="188"/>
      <c r="N1119" s="31"/>
      <c r="O1119" s="30"/>
      <c r="P1119" s="30"/>
      <c r="Q1119" s="31"/>
      <c r="R1119" s="31"/>
      <c r="S1119" s="228"/>
      <c r="T1119" s="242"/>
      <c r="U1119" s="235"/>
    </row>
    <row r="1120" spans="1:21">
      <c r="A1120" s="36"/>
      <c r="B1120" s="353"/>
      <c r="C1120" s="354"/>
      <c r="D1120" s="137"/>
      <c r="E1120" s="206">
        <f>IF(AND(Einträge!D1120&gt;=29,Einträge!D1120&lt;32),2,IF(AND(Einträge!D1120&gt;=32,Einträge!D1120&lt;=35),3,(IF(AND(Einträge!D1120&lt;29,Einträge!D1120&gt;0),1,IF(Einträge!D1120="",0,4)))))</f>
        <v>0</v>
      </c>
      <c r="F1120" s="349"/>
      <c r="G1120" s="350"/>
      <c r="H1120" s="349"/>
      <c r="I1120" s="350"/>
      <c r="J1120" s="347"/>
      <c r="K1120" s="348"/>
      <c r="L1120" s="348"/>
      <c r="M1120" s="188"/>
      <c r="N1120" s="35"/>
      <c r="O1120" s="34"/>
      <c r="P1120" s="34"/>
      <c r="Q1120" s="35"/>
      <c r="R1120" s="35"/>
      <c r="S1120" s="227"/>
      <c r="T1120" s="241"/>
      <c r="U1120" s="234"/>
    </row>
    <row r="1121" spans="1:21">
      <c r="A1121" s="58"/>
      <c r="B1121" s="355"/>
      <c r="C1121" s="355"/>
      <c r="D1121" s="191"/>
      <c r="E1121" s="206">
        <f>IF(AND(Einträge!D1121&gt;=29,Einträge!D1121&lt;32),2,IF(AND(Einträge!D1121&gt;=32,Einträge!D1121&lt;=35),3,(IF(AND(Einträge!D1121&lt;29,Einträge!D1121&gt;0),1,IF(Einträge!D1121="",0,4)))))</f>
        <v>0</v>
      </c>
      <c r="F1121" s="351"/>
      <c r="G1121" s="352"/>
      <c r="H1121" s="351"/>
      <c r="I1121" s="352"/>
      <c r="J1121" s="345"/>
      <c r="K1121" s="346"/>
      <c r="L1121" s="346"/>
      <c r="M1121" s="188"/>
      <c r="N1121" s="31"/>
      <c r="O1121" s="30"/>
      <c r="P1121" s="30"/>
      <c r="Q1121" s="31"/>
      <c r="R1121" s="31"/>
      <c r="S1121" s="228"/>
      <c r="T1121" s="242"/>
      <c r="U1121" s="235"/>
    </row>
    <row r="1122" spans="1:21">
      <c r="A1122" s="36"/>
      <c r="B1122" s="353"/>
      <c r="C1122" s="354"/>
      <c r="D1122" s="137"/>
      <c r="E1122" s="206">
        <f>IF(AND(Einträge!D1122&gt;=29,Einträge!D1122&lt;32),2,IF(AND(Einträge!D1122&gt;=32,Einträge!D1122&lt;=35),3,(IF(AND(Einträge!D1122&lt;29,Einträge!D1122&gt;0),1,IF(Einträge!D1122="",0,4)))))</f>
        <v>0</v>
      </c>
      <c r="F1122" s="349"/>
      <c r="G1122" s="350"/>
      <c r="H1122" s="349"/>
      <c r="I1122" s="350"/>
      <c r="J1122" s="347"/>
      <c r="K1122" s="348"/>
      <c r="L1122" s="348"/>
      <c r="M1122" s="188"/>
      <c r="N1122" s="53"/>
      <c r="O1122" s="54"/>
      <c r="P1122" s="54"/>
      <c r="Q1122" s="53"/>
      <c r="R1122" s="53"/>
      <c r="S1122" s="230"/>
      <c r="T1122" s="244"/>
      <c r="U1122" s="237"/>
    </row>
    <row r="1123" spans="1:21">
      <c r="A1123" s="58"/>
      <c r="B1123" s="355"/>
      <c r="C1123" s="355"/>
      <c r="D1123" s="191"/>
      <c r="E1123" s="206">
        <f>IF(AND(Einträge!D1123&gt;=29,Einträge!D1123&lt;32),2,IF(AND(Einträge!D1123&gt;=32,Einträge!D1123&lt;=35),3,(IF(AND(Einträge!D1123&lt;29,Einträge!D1123&gt;0),1,IF(Einträge!D1123="",0,4)))))</f>
        <v>0</v>
      </c>
      <c r="F1123" s="351"/>
      <c r="G1123" s="352"/>
      <c r="H1123" s="351"/>
      <c r="I1123" s="352"/>
      <c r="J1123" s="345"/>
      <c r="K1123" s="346"/>
      <c r="L1123" s="346"/>
      <c r="M1123" s="188"/>
      <c r="N1123" s="31"/>
      <c r="O1123" s="30"/>
      <c r="P1123" s="30"/>
      <c r="Q1123" s="31"/>
      <c r="R1123" s="31"/>
      <c r="S1123" s="228"/>
      <c r="T1123" s="242"/>
      <c r="U1123" s="235"/>
    </row>
    <row r="1124" spans="1:21">
      <c r="A1124" s="36"/>
      <c r="B1124" s="353"/>
      <c r="C1124" s="354"/>
      <c r="D1124" s="137"/>
      <c r="E1124" s="206">
        <f>IF(AND(Einträge!D1124&gt;=29,Einträge!D1124&lt;32),2,IF(AND(Einträge!D1124&gt;=32,Einträge!D1124&lt;=35),3,(IF(AND(Einträge!D1124&lt;29,Einträge!D1124&gt;0),1,IF(Einträge!D1124="",0,4)))))</f>
        <v>0</v>
      </c>
      <c r="F1124" s="349"/>
      <c r="G1124" s="350"/>
      <c r="H1124" s="349"/>
      <c r="I1124" s="350"/>
      <c r="J1124" s="347"/>
      <c r="K1124" s="348"/>
      <c r="L1124" s="348"/>
      <c r="M1124" s="188"/>
      <c r="N1124" s="33"/>
      <c r="O1124" s="32"/>
      <c r="P1124" s="32"/>
      <c r="Q1124" s="33"/>
      <c r="R1124" s="33"/>
      <c r="S1124" s="229"/>
      <c r="T1124" s="243"/>
      <c r="U1124" s="236"/>
    </row>
    <row r="1125" spans="1:21">
      <c r="A1125" s="58"/>
      <c r="B1125" s="355"/>
      <c r="C1125" s="355"/>
      <c r="D1125" s="191"/>
      <c r="E1125" s="206">
        <f>IF(AND(Einträge!D1125&gt;=29,Einträge!D1125&lt;32),2,IF(AND(Einträge!D1125&gt;=32,Einträge!D1125&lt;=35),3,(IF(AND(Einträge!D1125&lt;29,Einträge!D1125&gt;0),1,IF(Einträge!D1125="",0,4)))))</f>
        <v>0</v>
      </c>
      <c r="F1125" s="351"/>
      <c r="G1125" s="352"/>
      <c r="H1125" s="351"/>
      <c r="I1125" s="352"/>
      <c r="J1125" s="345"/>
      <c r="K1125" s="346"/>
      <c r="L1125" s="346"/>
      <c r="M1125" s="188"/>
      <c r="N1125" s="31"/>
      <c r="O1125" s="30"/>
      <c r="P1125" s="30"/>
      <c r="Q1125" s="31"/>
      <c r="R1125" s="31"/>
      <c r="S1125" s="228"/>
      <c r="T1125" s="242"/>
      <c r="U1125" s="235"/>
    </row>
    <row r="1126" spans="1:21">
      <c r="A1126" s="36"/>
      <c r="B1126" s="353"/>
      <c r="C1126" s="354"/>
      <c r="D1126" s="137"/>
      <c r="E1126" s="206">
        <f>IF(AND(Einträge!D1126&gt;=29,Einträge!D1126&lt;32),2,IF(AND(Einträge!D1126&gt;=32,Einträge!D1126&lt;=35),3,(IF(AND(Einträge!D1126&lt;29,Einträge!D1126&gt;0),1,IF(Einträge!D1126="",0,4)))))</f>
        <v>0</v>
      </c>
      <c r="F1126" s="349"/>
      <c r="G1126" s="350"/>
      <c r="H1126" s="349"/>
      <c r="I1126" s="350"/>
      <c r="J1126" s="347"/>
      <c r="K1126" s="348"/>
      <c r="L1126" s="348"/>
      <c r="M1126" s="188"/>
      <c r="N1126" s="35"/>
      <c r="O1126" s="34"/>
      <c r="P1126" s="34"/>
      <c r="Q1126" s="35"/>
      <c r="R1126" s="35"/>
      <c r="S1126" s="227"/>
      <c r="T1126" s="241"/>
      <c r="U1126" s="234"/>
    </row>
    <row r="1127" spans="1:21">
      <c r="A1127" s="58"/>
      <c r="B1127" s="355"/>
      <c r="C1127" s="355"/>
      <c r="D1127" s="191"/>
      <c r="E1127" s="206">
        <f>IF(AND(Einträge!D1127&gt;=29,Einträge!D1127&lt;32),2,IF(AND(Einträge!D1127&gt;=32,Einträge!D1127&lt;=35),3,(IF(AND(Einträge!D1127&lt;29,Einträge!D1127&gt;0),1,IF(Einträge!D1127="",0,4)))))</f>
        <v>0</v>
      </c>
      <c r="F1127" s="351"/>
      <c r="G1127" s="352"/>
      <c r="H1127" s="351"/>
      <c r="I1127" s="352"/>
      <c r="J1127" s="345"/>
      <c r="K1127" s="346"/>
      <c r="L1127" s="346"/>
      <c r="M1127" s="188"/>
      <c r="N1127" s="31"/>
      <c r="O1127" s="30"/>
      <c r="P1127" s="30"/>
      <c r="Q1127" s="31"/>
      <c r="R1127" s="31"/>
      <c r="S1127" s="228"/>
      <c r="T1127" s="242"/>
      <c r="U1127" s="235"/>
    </row>
    <row r="1128" spans="1:21">
      <c r="A1128" s="36"/>
      <c r="B1128" s="353"/>
      <c r="C1128" s="354"/>
      <c r="D1128" s="137"/>
      <c r="E1128" s="206">
        <f>IF(AND(Einträge!D1128&gt;=29,Einträge!D1128&lt;32),2,IF(AND(Einträge!D1128&gt;=32,Einträge!D1128&lt;=35),3,(IF(AND(Einträge!D1128&lt;29,Einträge!D1128&gt;0),1,IF(Einträge!D1128="",0,4)))))</f>
        <v>0</v>
      </c>
      <c r="F1128" s="349"/>
      <c r="G1128" s="350"/>
      <c r="H1128" s="349"/>
      <c r="I1128" s="350"/>
      <c r="J1128" s="347"/>
      <c r="K1128" s="348"/>
      <c r="L1128" s="348"/>
      <c r="M1128" s="188"/>
      <c r="N1128" s="35"/>
      <c r="O1128" s="34"/>
      <c r="P1128" s="34"/>
      <c r="Q1128" s="35"/>
      <c r="R1128" s="35"/>
      <c r="S1128" s="227"/>
      <c r="T1128" s="241"/>
      <c r="U1128" s="234"/>
    </row>
    <row r="1129" spans="1:21">
      <c r="A1129" s="58"/>
      <c r="B1129" s="355"/>
      <c r="C1129" s="355"/>
      <c r="D1129" s="191"/>
      <c r="E1129" s="206">
        <f>IF(AND(Einträge!D1129&gt;=29,Einträge!D1129&lt;32),2,IF(AND(Einträge!D1129&gt;=32,Einträge!D1129&lt;=35),3,(IF(AND(Einträge!D1129&lt;29,Einträge!D1129&gt;0),1,IF(Einträge!D1129="",0,4)))))</f>
        <v>0</v>
      </c>
      <c r="F1129" s="351"/>
      <c r="G1129" s="352"/>
      <c r="H1129" s="351"/>
      <c r="I1129" s="352"/>
      <c r="J1129" s="345"/>
      <c r="K1129" s="346"/>
      <c r="L1129" s="346"/>
      <c r="M1129" s="188"/>
      <c r="N1129" s="31"/>
      <c r="O1129" s="30"/>
      <c r="P1129" s="30"/>
      <c r="Q1129" s="31"/>
      <c r="R1129" s="31"/>
      <c r="S1129" s="228"/>
      <c r="T1129" s="242"/>
      <c r="U1129" s="235"/>
    </row>
    <row r="1130" spans="1:21">
      <c r="A1130" s="36"/>
      <c r="B1130" s="353"/>
      <c r="C1130" s="354"/>
      <c r="D1130" s="137"/>
      <c r="E1130" s="206">
        <f>IF(AND(Einträge!D1130&gt;=29,Einträge!D1130&lt;32),2,IF(AND(Einträge!D1130&gt;=32,Einträge!D1130&lt;=35),3,(IF(AND(Einträge!D1130&lt;29,Einträge!D1130&gt;0),1,IF(Einträge!D1130="",0,4)))))</f>
        <v>0</v>
      </c>
      <c r="F1130" s="349"/>
      <c r="G1130" s="350"/>
      <c r="H1130" s="349"/>
      <c r="I1130" s="350"/>
      <c r="J1130" s="347"/>
      <c r="K1130" s="348"/>
      <c r="L1130" s="348"/>
      <c r="M1130" s="188"/>
      <c r="N1130" s="35"/>
      <c r="O1130" s="34"/>
      <c r="P1130" s="34"/>
      <c r="Q1130" s="35"/>
      <c r="R1130" s="35"/>
      <c r="S1130" s="227"/>
      <c r="T1130" s="241"/>
      <c r="U1130" s="234"/>
    </row>
    <row r="1131" spans="1:21">
      <c r="A1131" s="58"/>
      <c r="B1131" s="355"/>
      <c r="C1131" s="355"/>
      <c r="D1131" s="191"/>
      <c r="E1131" s="206">
        <f>IF(AND(Einträge!D1131&gt;=29,Einträge!D1131&lt;32),2,IF(AND(Einträge!D1131&gt;=32,Einträge!D1131&lt;=35),3,(IF(AND(Einträge!D1131&lt;29,Einträge!D1131&gt;0),1,IF(Einträge!D1131="",0,4)))))</f>
        <v>0</v>
      </c>
      <c r="F1131" s="351"/>
      <c r="G1131" s="352"/>
      <c r="H1131" s="351"/>
      <c r="I1131" s="352"/>
      <c r="J1131" s="345"/>
      <c r="K1131" s="346"/>
      <c r="L1131" s="346"/>
      <c r="M1131" s="188"/>
      <c r="N1131" s="31"/>
      <c r="O1131" s="30"/>
      <c r="P1131" s="30"/>
      <c r="Q1131" s="31"/>
      <c r="R1131" s="31"/>
      <c r="S1131" s="228"/>
      <c r="T1131" s="242"/>
      <c r="U1131" s="235"/>
    </row>
    <row r="1132" spans="1:21">
      <c r="A1132" s="36"/>
      <c r="B1132" s="353"/>
      <c r="C1132" s="354"/>
      <c r="D1132" s="137"/>
      <c r="E1132" s="206">
        <f>IF(AND(Einträge!D1132&gt;=29,Einträge!D1132&lt;32),2,IF(AND(Einträge!D1132&gt;=32,Einträge!D1132&lt;=35),3,(IF(AND(Einträge!D1132&lt;29,Einträge!D1132&gt;0),1,IF(Einträge!D1132="",0,4)))))</f>
        <v>0</v>
      </c>
      <c r="F1132" s="349"/>
      <c r="G1132" s="350"/>
      <c r="H1132" s="349"/>
      <c r="I1132" s="350"/>
      <c r="J1132" s="347"/>
      <c r="K1132" s="348"/>
      <c r="L1132" s="348"/>
      <c r="M1132" s="188"/>
      <c r="N1132" s="35"/>
      <c r="O1132" s="34"/>
      <c r="P1132" s="34"/>
      <c r="Q1132" s="35"/>
      <c r="R1132" s="35"/>
      <c r="S1132" s="227"/>
      <c r="T1132" s="241"/>
      <c r="U1132" s="234"/>
    </row>
    <row r="1133" spans="1:21">
      <c r="A1133" s="58"/>
      <c r="B1133" s="355"/>
      <c r="C1133" s="355"/>
      <c r="D1133" s="191"/>
      <c r="E1133" s="206">
        <f>IF(AND(Einträge!D1133&gt;=29,Einträge!D1133&lt;32),2,IF(AND(Einträge!D1133&gt;=32,Einträge!D1133&lt;=35),3,(IF(AND(Einträge!D1133&lt;29,Einträge!D1133&gt;0),1,IF(Einträge!D1133="",0,4)))))</f>
        <v>0</v>
      </c>
      <c r="F1133" s="351"/>
      <c r="G1133" s="352"/>
      <c r="H1133" s="351"/>
      <c r="I1133" s="352"/>
      <c r="J1133" s="345"/>
      <c r="K1133" s="346"/>
      <c r="L1133" s="346"/>
      <c r="M1133" s="188"/>
      <c r="N1133" s="31"/>
      <c r="O1133" s="30"/>
      <c r="P1133" s="30"/>
      <c r="Q1133" s="31"/>
      <c r="R1133" s="31"/>
      <c r="S1133" s="228"/>
      <c r="T1133" s="242"/>
      <c r="U1133" s="235"/>
    </row>
    <row r="1134" spans="1:21">
      <c r="A1134" s="36"/>
      <c r="B1134" s="353"/>
      <c r="C1134" s="354"/>
      <c r="D1134" s="137"/>
      <c r="E1134" s="206">
        <f>IF(AND(Einträge!D1134&gt;=29,Einträge!D1134&lt;32),2,IF(AND(Einträge!D1134&gt;=32,Einträge!D1134&lt;=35),3,(IF(AND(Einträge!D1134&lt;29,Einträge!D1134&gt;0),1,IF(Einträge!D1134="",0,4)))))</f>
        <v>0</v>
      </c>
      <c r="F1134" s="349"/>
      <c r="G1134" s="350"/>
      <c r="H1134" s="349"/>
      <c r="I1134" s="350"/>
      <c r="J1134" s="347"/>
      <c r="K1134" s="348"/>
      <c r="L1134" s="348"/>
      <c r="M1134" s="188"/>
      <c r="N1134" s="35"/>
      <c r="O1134" s="34"/>
      <c r="P1134" s="34"/>
      <c r="Q1134" s="35"/>
      <c r="R1134" s="35"/>
      <c r="S1134" s="227"/>
      <c r="T1134" s="241"/>
      <c r="U1134" s="234"/>
    </row>
    <row r="1135" spans="1:21">
      <c r="A1135" s="58"/>
      <c r="B1135" s="355"/>
      <c r="C1135" s="355"/>
      <c r="D1135" s="191"/>
      <c r="E1135" s="206">
        <f>IF(AND(Einträge!D1135&gt;=29,Einträge!D1135&lt;32),2,IF(AND(Einträge!D1135&gt;=32,Einträge!D1135&lt;=35),3,(IF(AND(Einträge!D1135&lt;29,Einträge!D1135&gt;0),1,IF(Einträge!D1135="",0,4)))))</f>
        <v>0</v>
      </c>
      <c r="F1135" s="351"/>
      <c r="G1135" s="352"/>
      <c r="H1135" s="351"/>
      <c r="I1135" s="352"/>
      <c r="J1135" s="345"/>
      <c r="K1135" s="346"/>
      <c r="L1135" s="346"/>
      <c r="M1135" s="188"/>
      <c r="N1135" s="31"/>
      <c r="O1135" s="30"/>
      <c r="P1135" s="30"/>
      <c r="Q1135" s="31"/>
      <c r="R1135" s="31"/>
      <c r="S1135" s="228"/>
      <c r="T1135" s="242"/>
      <c r="U1135" s="235"/>
    </row>
    <row r="1136" spans="1:21">
      <c r="A1136" s="36"/>
      <c r="B1136" s="353"/>
      <c r="C1136" s="354"/>
      <c r="D1136" s="137"/>
      <c r="E1136" s="206">
        <f>IF(AND(Einträge!D1136&gt;=29,Einträge!D1136&lt;32),2,IF(AND(Einträge!D1136&gt;=32,Einträge!D1136&lt;=35),3,(IF(AND(Einträge!D1136&lt;29,Einträge!D1136&gt;0),1,IF(Einträge!D1136="",0,4)))))</f>
        <v>0</v>
      </c>
      <c r="F1136" s="349"/>
      <c r="G1136" s="350"/>
      <c r="H1136" s="349"/>
      <c r="I1136" s="350"/>
      <c r="J1136" s="347"/>
      <c r="K1136" s="348"/>
      <c r="L1136" s="348"/>
      <c r="M1136" s="188"/>
      <c r="N1136" s="35"/>
      <c r="O1136" s="34"/>
      <c r="P1136" s="34"/>
      <c r="Q1136" s="35"/>
      <c r="R1136" s="35"/>
      <c r="S1136" s="227"/>
      <c r="T1136" s="241"/>
      <c r="U1136" s="234"/>
    </row>
    <row r="1137" spans="1:21">
      <c r="A1137" s="58"/>
      <c r="B1137" s="355"/>
      <c r="C1137" s="355"/>
      <c r="D1137" s="191"/>
      <c r="E1137" s="206">
        <f>IF(AND(Einträge!D1137&gt;=29,Einträge!D1137&lt;32),2,IF(AND(Einträge!D1137&gt;=32,Einträge!D1137&lt;=35),3,(IF(AND(Einträge!D1137&lt;29,Einträge!D1137&gt;0),1,IF(Einträge!D1137="",0,4)))))</f>
        <v>0</v>
      </c>
      <c r="F1137" s="351"/>
      <c r="G1137" s="352"/>
      <c r="H1137" s="351"/>
      <c r="I1137" s="352"/>
      <c r="J1137" s="345"/>
      <c r="K1137" s="346"/>
      <c r="L1137" s="346"/>
      <c r="M1137" s="188"/>
      <c r="N1137" s="31"/>
      <c r="O1137" s="30"/>
      <c r="P1137" s="30"/>
      <c r="Q1137" s="31"/>
      <c r="R1137" s="31"/>
      <c r="S1137" s="228"/>
      <c r="T1137" s="242"/>
      <c r="U1137" s="235"/>
    </row>
    <row r="1138" spans="1:21">
      <c r="A1138" s="36"/>
      <c r="B1138" s="353"/>
      <c r="C1138" s="354"/>
      <c r="D1138" s="137"/>
      <c r="E1138" s="206">
        <f>IF(AND(Einträge!D1138&gt;=29,Einträge!D1138&lt;32),2,IF(AND(Einträge!D1138&gt;=32,Einträge!D1138&lt;=35),3,(IF(AND(Einträge!D1138&lt;29,Einträge!D1138&gt;0),1,IF(Einträge!D1138="",0,4)))))</f>
        <v>0</v>
      </c>
      <c r="F1138" s="349"/>
      <c r="G1138" s="350"/>
      <c r="H1138" s="349"/>
      <c r="I1138" s="350"/>
      <c r="J1138" s="347"/>
      <c r="K1138" s="348"/>
      <c r="L1138" s="348"/>
      <c r="M1138" s="188"/>
      <c r="N1138" s="35"/>
      <c r="O1138" s="34"/>
      <c r="P1138" s="34"/>
      <c r="Q1138" s="35"/>
      <c r="R1138" s="35"/>
      <c r="S1138" s="227"/>
      <c r="T1138" s="241"/>
      <c r="U1138" s="234"/>
    </row>
    <row r="1139" spans="1:21">
      <c r="A1139" s="58"/>
      <c r="B1139" s="355"/>
      <c r="C1139" s="355"/>
      <c r="D1139" s="191"/>
      <c r="E1139" s="206">
        <f>IF(AND(Einträge!D1139&gt;=29,Einträge!D1139&lt;32),2,IF(AND(Einträge!D1139&gt;=32,Einträge!D1139&lt;=35),3,(IF(AND(Einträge!D1139&lt;29,Einträge!D1139&gt;0),1,IF(Einträge!D1139="",0,4)))))</f>
        <v>0</v>
      </c>
      <c r="F1139" s="351"/>
      <c r="G1139" s="352"/>
      <c r="H1139" s="351"/>
      <c r="I1139" s="352"/>
      <c r="J1139" s="345"/>
      <c r="K1139" s="346"/>
      <c r="L1139" s="346"/>
      <c r="M1139" s="188"/>
      <c r="N1139" s="31"/>
      <c r="O1139" s="30"/>
      <c r="P1139" s="30"/>
      <c r="Q1139" s="31"/>
      <c r="R1139" s="31"/>
      <c r="S1139" s="228"/>
      <c r="T1139" s="242"/>
      <c r="U1139" s="235"/>
    </row>
    <row r="1140" spans="1:21">
      <c r="A1140" s="36"/>
      <c r="B1140" s="353"/>
      <c r="C1140" s="354"/>
      <c r="D1140" s="137"/>
      <c r="E1140" s="206">
        <f>IF(AND(Einträge!D1140&gt;=29,Einträge!D1140&lt;32),2,IF(AND(Einträge!D1140&gt;=32,Einträge!D1140&lt;=35),3,(IF(AND(Einträge!D1140&lt;29,Einträge!D1140&gt;0),1,IF(Einträge!D1140="",0,4)))))</f>
        <v>0</v>
      </c>
      <c r="F1140" s="349"/>
      <c r="G1140" s="350"/>
      <c r="H1140" s="349"/>
      <c r="I1140" s="350"/>
      <c r="J1140" s="347"/>
      <c r="K1140" s="348"/>
      <c r="L1140" s="348"/>
      <c r="M1140" s="188"/>
      <c r="N1140" s="35"/>
      <c r="O1140" s="34"/>
      <c r="P1140" s="34"/>
      <c r="Q1140" s="35"/>
      <c r="R1140" s="35"/>
      <c r="S1140" s="227"/>
      <c r="T1140" s="241"/>
      <c r="U1140" s="234"/>
    </row>
    <row r="1141" spans="1:21">
      <c r="A1141" s="58"/>
      <c r="B1141" s="355"/>
      <c r="C1141" s="355"/>
      <c r="D1141" s="191"/>
      <c r="E1141" s="206">
        <f>IF(AND(Einträge!D1141&gt;=29,Einträge!D1141&lt;32),2,IF(AND(Einträge!D1141&gt;=32,Einträge!D1141&lt;=35),3,(IF(AND(Einträge!D1141&lt;29,Einträge!D1141&gt;0),1,IF(Einträge!D1141="",0,4)))))</f>
        <v>0</v>
      </c>
      <c r="F1141" s="351"/>
      <c r="G1141" s="352"/>
      <c r="H1141" s="351"/>
      <c r="I1141" s="352"/>
      <c r="J1141" s="345"/>
      <c r="K1141" s="346"/>
      <c r="L1141" s="346"/>
      <c r="M1141" s="188"/>
      <c r="N1141" s="31"/>
      <c r="O1141" s="30"/>
      <c r="P1141" s="30"/>
      <c r="Q1141" s="31"/>
      <c r="R1141" s="31"/>
      <c r="S1141" s="228"/>
      <c r="T1141" s="242"/>
      <c r="U1141" s="235"/>
    </row>
    <row r="1142" spans="1:21">
      <c r="A1142" s="36"/>
      <c r="B1142" s="353"/>
      <c r="C1142" s="354"/>
      <c r="D1142" s="137"/>
      <c r="E1142" s="206">
        <f>IF(AND(Einträge!D1142&gt;=29,Einträge!D1142&lt;32),2,IF(AND(Einträge!D1142&gt;=32,Einträge!D1142&lt;=35),3,(IF(AND(Einträge!D1142&lt;29,Einträge!D1142&gt;0),1,IF(Einträge!D1142="",0,4)))))</f>
        <v>0</v>
      </c>
      <c r="F1142" s="349"/>
      <c r="G1142" s="350"/>
      <c r="H1142" s="349"/>
      <c r="I1142" s="350"/>
      <c r="J1142" s="347"/>
      <c r="K1142" s="348"/>
      <c r="L1142" s="348"/>
      <c r="M1142" s="188"/>
      <c r="N1142" s="53"/>
      <c r="O1142" s="54"/>
      <c r="P1142" s="54"/>
      <c r="Q1142" s="53"/>
      <c r="R1142" s="53"/>
      <c r="S1142" s="230"/>
      <c r="T1142" s="244"/>
      <c r="U1142" s="237"/>
    </row>
    <row r="1143" spans="1:21">
      <c r="A1143" s="58"/>
      <c r="B1143" s="355"/>
      <c r="C1143" s="355"/>
      <c r="D1143" s="191"/>
      <c r="E1143" s="206">
        <f>IF(AND(Einträge!D1143&gt;=29,Einträge!D1143&lt;32),2,IF(AND(Einträge!D1143&gt;=32,Einträge!D1143&lt;=35),3,(IF(AND(Einträge!D1143&lt;29,Einträge!D1143&gt;0),1,IF(Einträge!D1143="",0,4)))))</f>
        <v>0</v>
      </c>
      <c r="F1143" s="351"/>
      <c r="G1143" s="352"/>
      <c r="H1143" s="351"/>
      <c r="I1143" s="352"/>
      <c r="J1143" s="345"/>
      <c r="K1143" s="346"/>
      <c r="L1143" s="346"/>
      <c r="M1143" s="188"/>
      <c r="N1143" s="31"/>
      <c r="O1143" s="30"/>
      <c r="P1143" s="30"/>
      <c r="Q1143" s="31"/>
      <c r="R1143" s="31"/>
      <c r="S1143" s="228"/>
      <c r="T1143" s="242"/>
      <c r="U1143" s="235"/>
    </row>
    <row r="1144" spans="1:21">
      <c r="A1144" s="36"/>
      <c r="B1144" s="353"/>
      <c r="C1144" s="354"/>
      <c r="D1144" s="137"/>
      <c r="E1144" s="206">
        <f>IF(AND(Einträge!D1144&gt;=29,Einträge!D1144&lt;32),2,IF(AND(Einträge!D1144&gt;=32,Einträge!D1144&lt;=35),3,(IF(AND(Einträge!D1144&lt;29,Einträge!D1144&gt;0),1,IF(Einträge!D1144="",0,4)))))</f>
        <v>0</v>
      </c>
      <c r="F1144" s="349"/>
      <c r="G1144" s="350"/>
      <c r="H1144" s="349"/>
      <c r="I1144" s="350"/>
      <c r="J1144" s="347"/>
      <c r="K1144" s="348"/>
      <c r="L1144" s="348"/>
      <c r="M1144" s="188"/>
      <c r="N1144" s="33"/>
      <c r="O1144" s="32"/>
      <c r="P1144" s="32"/>
      <c r="Q1144" s="33"/>
      <c r="R1144" s="33"/>
      <c r="S1144" s="229"/>
      <c r="T1144" s="243"/>
      <c r="U1144" s="236"/>
    </row>
    <row r="1145" spans="1:21">
      <c r="A1145" s="58"/>
      <c r="B1145" s="355"/>
      <c r="C1145" s="355"/>
      <c r="D1145" s="191"/>
      <c r="E1145" s="206">
        <f>IF(AND(Einträge!D1145&gt;=29,Einträge!D1145&lt;32),2,IF(AND(Einträge!D1145&gt;=32,Einträge!D1145&lt;=35),3,(IF(AND(Einträge!D1145&lt;29,Einträge!D1145&gt;0),1,IF(Einträge!D1145="",0,4)))))</f>
        <v>0</v>
      </c>
      <c r="F1145" s="351"/>
      <c r="G1145" s="352"/>
      <c r="H1145" s="351"/>
      <c r="I1145" s="352"/>
      <c r="J1145" s="345"/>
      <c r="K1145" s="346"/>
      <c r="L1145" s="346"/>
      <c r="M1145" s="188"/>
      <c r="N1145" s="31"/>
      <c r="O1145" s="30"/>
      <c r="P1145" s="30"/>
      <c r="Q1145" s="31"/>
      <c r="R1145" s="31"/>
      <c r="S1145" s="228"/>
      <c r="T1145" s="242"/>
      <c r="U1145" s="235"/>
    </row>
    <row r="1146" spans="1:21">
      <c r="A1146" s="36"/>
      <c r="B1146" s="353"/>
      <c r="C1146" s="354"/>
      <c r="D1146" s="137"/>
      <c r="E1146" s="206">
        <f>IF(AND(Einträge!D1146&gt;=29,Einträge!D1146&lt;32),2,IF(AND(Einträge!D1146&gt;=32,Einträge!D1146&lt;=35),3,(IF(AND(Einträge!D1146&lt;29,Einträge!D1146&gt;0),1,IF(Einträge!D1146="",0,4)))))</f>
        <v>0</v>
      </c>
      <c r="F1146" s="349"/>
      <c r="G1146" s="350"/>
      <c r="H1146" s="349"/>
      <c r="I1146" s="350"/>
      <c r="J1146" s="347"/>
      <c r="K1146" s="348"/>
      <c r="L1146" s="348"/>
      <c r="M1146" s="188"/>
      <c r="N1146" s="35"/>
      <c r="O1146" s="34"/>
      <c r="P1146" s="34"/>
      <c r="Q1146" s="35"/>
      <c r="R1146" s="35"/>
      <c r="S1146" s="227"/>
      <c r="T1146" s="241"/>
      <c r="U1146" s="234"/>
    </row>
    <row r="1147" spans="1:21">
      <c r="A1147" s="58"/>
      <c r="B1147" s="355"/>
      <c r="C1147" s="355"/>
      <c r="D1147" s="191"/>
      <c r="E1147" s="206">
        <f>IF(AND(Einträge!D1147&gt;=29,Einträge!D1147&lt;32),2,IF(AND(Einträge!D1147&gt;=32,Einträge!D1147&lt;=35),3,(IF(AND(Einträge!D1147&lt;29,Einträge!D1147&gt;0),1,IF(Einträge!D1147="",0,4)))))</f>
        <v>0</v>
      </c>
      <c r="F1147" s="351"/>
      <c r="G1147" s="352"/>
      <c r="H1147" s="351"/>
      <c r="I1147" s="352"/>
      <c r="J1147" s="345"/>
      <c r="K1147" s="346"/>
      <c r="L1147" s="346"/>
      <c r="M1147" s="188"/>
      <c r="N1147" s="31"/>
      <c r="O1147" s="30"/>
      <c r="P1147" s="30"/>
      <c r="Q1147" s="31"/>
      <c r="R1147" s="31"/>
      <c r="S1147" s="228"/>
      <c r="T1147" s="242"/>
      <c r="U1147" s="235"/>
    </row>
    <row r="1148" spans="1:21">
      <c r="A1148" s="36"/>
      <c r="B1148" s="353"/>
      <c r="C1148" s="354"/>
      <c r="D1148" s="137"/>
      <c r="E1148" s="206">
        <f>IF(AND(Einträge!D1148&gt;=29,Einträge!D1148&lt;32),2,IF(AND(Einträge!D1148&gt;=32,Einträge!D1148&lt;=35),3,(IF(AND(Einträge!D1148&lt;29,Einträge!D1148&gt;0),1,IF(Einträge!D1148="",0,4)))))</f>
        <v>0</v>
      </c>
      <c r="F1148" s="349"/>
      <c r="G1148" s="350"/>
      <c r="H1148" s="349"/>
      <c r="I1148" s="350"/>
      <c r="J1148" s="347"/>
      <c r="K1148" s="348"/>
      <c r="L1148" s="348"/>
      <c r="M1148" s="188"/>
      <c r="N1148" s="35"/>
      <c r="O1148" s="34"/>
      <c r="P1148" s="34"/>
      <c r="Q1148" s="35"/>
      <c r="R1148" s="35"/>
      <c r="S1148" s="227"/>
      <c r="T1148" s="241"/>
      <c r="U1148" s="234"/>
    </row>
    <row r="1149" spans="1:21">
      <c r="A1149" s="58"/>
      <c r="B1149" s="355"/>
      <c r="C1149" s="355"/>
      <c r="D1149" s="191"/>
      <c r="E1149" s="206">
        <f>IF(AND(Einträge!D1149&gt;=29,Einträge!D1149&lt;32),2,IF(AND(Einträge!D1149&gt;=32,Einträge!D1149&lt;=35),3,(IF(AND(Einträge!D1149&lt;29,Einträge!D1149&gt;0),1,IF(Einträge!D1149="",0,4)))))</f>
        <v>0</v>
      </c>
      <c r="F1149" s="351"/>
      <c r="G1149" s="352"/>
      <c r="H1149" s="351"/>
      <c r="I1149" s="352"/>
      <c r="J1149" s="345"/>
      <c r="K1149" s="346"/>
      <c r="L1149" s="346"/>
      <c r="M1149" s="188"/>
      <c r="N1149" s="31"/>
      <c r="O1149" s="30"/>
      <c r="P1149" s="30"/>
      <c r="Q1149" s="31"/>
      <c r="R1149" s="31"/>
      <c r="S1149" s="228"/>
      <c r="T1149" s="242"/>
      <c r="U1149" s="235"/>
    </row>
    <row r="1150" spans="1:21">
      <c r="A1150" s="36"/>
      <c r="B1150" s="353"/>
      <c r="C1150" s="354"/>
      <c r="D1150" s="137"/>
      <c r="E1150" s="206">
        <f>IF(AND(Einträge!D1150&gt;=29,Einträge!D1150&lt;32),2,IF(AND(Einträge!D1150&gt;=32,Einträge!D1150&lt;=35),3,(IF(AND(Einträge!D1150&lt;29,Einträge!D1150&gt;0),1,IF(Einträge!D1150="",0,4)))))</f>
        <v>0</v>
      </c>
      <c r="F1150" s="349"/>
      <c r="G1150" s="350"/>
      <c r="H1150" s="349"/>
      <c r="I1150" s="350"/>
      <c r="J1150" s="347"/>
      <c r="K1150" s="348"/>
      <c r="L1150" s="348"/>
      <c r="M1150" s="188"/>
      <c r="N1150" s="35"/>
      <c r="O1150" s="34"/>
      <c r="P1150" s="34"/>
      <c r="Q1150" s="35"/>
      <c r="R1150" s="35"/>
      <c r="S1150" s="227"/>
      <c r="T1150" s="241"/>
      <c r="U1150" s="234"/>
    </row>
    <row r="1151" spans="1:21">
      <c r="A1151" s="58"/>
      <c r="B1151" s="355"/>
      <c r="C1151" s="355"/>
      <c r="D1151" s="191"/>
      <c r="E1151" s="206">
        <f>IF(AND(Einträge!D1151&gt;=29,Einträge!D1151&lt;32),2,IF(AND(Einträge!D1151&gt;=32,Einträge!D1151&lt;=35),3,(IF(AND(Einträge!D1151&lt;29,Einträge!D1151&gt;0),1,IF(Einträge!D1151="",0,4)))))</f>
        <v>0</v>
      </c>
      <c r="F1151" s="351"/>
      <c r="G1151" s="352"/>
      <c r="H1151" s="351"/>
      <c r="I1151" s="352"/>
      <c r="J1151" s="345"/>
      <c r="K1151" s="346"/>
      <c r="L1151" s="346"/>
      <c r="M1151" s="188"/>
      <c r="N1151" s="31"/>
      <c r="O1151" s="30"/>
      <c r="P1151" s="30"/>
      <c r="Q1151" s="31"/>
      <c r="R1151" s="31"/>
      <c r="S1151" s="228"/>
      <c r="T1151" s="242"/>
      <c r="U1151" s="235"/>
    </row>
    <row r="1152" spans="1:21">
      <c r="A1152" s="36"/>
      <c r="B1152" s="353"/>
      <c r="C1152" s="354"/>
      <c r="D1152" s="137"/>
      <c r="E1152" s="206">
        <f>IF(AND(Einträge!D1152&gt;=29,Einträge!D1152&lt;32),2,IF(AND(Einträge!D1152&gt;=32,Einträge!D1152&lt;=35),3,(IF(AND(Einträge!D1152&lt;29,Einträge!D1152&gt;0),1,IF(Einträge!D1152="",0,4)))))</f>
        <v>0</v>
      </c>
      <c r="F1152" s="349"/>
      <c r="G1152" s="350"/>
      <c r="H1152" s="349"/>
      <c r="I1152" s="350"/>
      <c r="J1152" s="347"/>
      <c r="K1152" s="348"/>
      <c r="L1152" s="348"/>
      <c r="M1152" s="188"/>
      <c r="N1152" s="35"/>
      <c r="O1152" s="34"/>
      <c r="P1152" s="34"/>
      <c r="Q1152" s="35"/>
      <c r="R1152" s="35"/>
      <c r="S1152" s="227"/>
      <c r="T1152" s="241"/>
      <c r="U1152" s="234"/>
    </row>
    <row r="1153" spans="1:21">
      <c r="A1153" s="58"/>
      <c r="B1153" s="355"/>
      <c r="C1153" s="355"/>
      <c r="D1153" s="191"/>
      <c r="E1153" s="206">
        <f>IF(AND(Einträge!D1153&gt;=29,Einträge!D1153&lt;32),2,IF(AND(Einträge!D1153&gt;=32,Einträge!D1153&lt;=35),3,(IF(AND(Einträge!D1153&lt;29,Einträge!D1153&gt;0),1,IF(Einträge!D1153="",0,4)))))</f>
        <v>0</v>
      </c>
      <c r="F1153" s="351"/>
      <c r="G1153" s="352"/>
      <c r="H1153" s="351"/>
      <c r="I1153" s="352"/>
      <c r="J1153" s="345"/>
      <c r="K1153" s="346"/>
      <c r="L1153" s="346"/>
      <c r="M1153" s="188"/>
      <c r="N1153" s="31"/>
      <c r="O1153" s="30"/>
      <c r="P1153" s="30"/>
      <c r="Q1153" s="31"/>
      <c r="R1153" s="31"/>
      <c r="S1153" s="228"/>
      <c r="T1153" s="242"/>
      <c r="U1153" s="235"/>
    </row>
    <row r="1154" spans="1:21">
      <c r="A1154" s="36"/>
      <c r="B1154" s="353"/>
      <c r="C1154" s="354"/>
      <c r="D1154" s="137"/>
      <c r="E1154" s="206">
        <f>IF(AND(Einträge!D1154&gt;=29,Einträge!D1154&lt;32),2,IF(AND(Einträge!D1154&gt;=32,Einträge!D1154&lt;=35),3,(IF(AND(Einträge!D1154&lt;29,Einträge!D1154&gt;0),1,IF(Einträge!D1154="",0,4)))))</f>
        <v>0</v>
      </c>
      <c r="F1154" s="349"/>
      <c r="G1154" s="350"/>
      <c r="H1154" s="349"/>
      <c r="I1154" s="350"/>
      <c r="J1154" s="347"/>
      <c r="K1154" s="348"/>
      <c r="L1154" s="348"/>
      <c r="M1154" s="188"/>
      <c r="N1154" s="35"/>
      <c r="O1154" s="34"/>
      <c r="P1154" s="34"/>
      <c r="Q1154" s="35"/>
      <c r="R1154" s="35"/>
      <c r="S1154" s="227"/>
      <c r="T1154" s="241"/>
      <c r="U1154" s="234"/>
    </row>
    <row r="1155" spans="1:21">
      <c r="A1155" s="58"/>
      <c r="B1155" s="355"/>
      <c r="C1155" s="355"/>
      <c r="D1155" s="191"/>
      <c r="E1155" s="206">
        <f>IF(AND(Einträge!D1155&gt;=29,Einträge!D1155&lt;32),2,IF(AND(Einträge!D1155&gt;=32,Einträge!D1155&lt;=35),3,(IF(AND(Einträge!D1155&lt;29,Einträge!D1155&gt;0),1,IF(Einträge!D1155="",0,4)))))</f>
        <v>0</v>
      </c>
      <c r="F1155" s="351"/>
      <c r="G1155" s="352"/>
      <c r="H1155" s="351"/>
      <c r="I1155" s="352"/>
      <c r="J1155" s="345"/>
      <c r="K1155" s="346"/>
      <c r="L1155" s="346"/>
      <c r="M1155" s="188"/>
      <c r="N1155" s="31"/>
      <c r="O1155" s="30"/>
      <c r="P1155" s="30"/>
      <c r="Q1155" s="31"/>
      <c r="R1155" s="31"/>
      <c r="S1155" s="228"/>
      <c r="T1155" s="242"/>
      <c r="U1155" s="235"/>
    </row>
    <row r="1156" spans="1:21">
      <c r="A1156" s="36"/>
      <c r="B1156" s="353"/>
      <c r="C1156" s="354"/>
      <c r="D1156" s="137"/>
      <c r="E1156" s="206">
        <f>IF(AND(Einträge!D1156&gt;=29,Einträge!D1156&lt;32),2,IF(AND(Einträge!D1156&gt;=32,Einträge!D1156&lt;=35),3,(IF(AND(Einträge!D1156&lt;29,Einträge!D1156&gt;0),1,IF(Einträge!D1156="",0,4)))))</f>
        <v>0</v>
      </c>
      <c r="F1156" s="349"/>
      <c r="G1156" s="350"/>
      <c r="H1156" s="349"/>
      <c r="I1156" s="350"/>
      <c r="J1156" s="347"/>
      <c r="K1156" s="348"/>
      <c r="L1156" s="348"/>
      <c r="M1156" s="188"/>
      <c r="N1156" s="35"/>
      <c r="O1156" s="34"/>
      <c r="P1156" s="34"/>
      <c r="Q1156" s="35"/>
      <c r="R1156" s="35"/>
      <c r="S1156" s="227"/>
      <c r="T1156" s="241"/>
      <c r="U1156" s="234"/>
    </row>
    <row r="1157" spans="1:21">
      <c r="A1157" s="58"/>
      <c r="B1157" s="355"/>
      <c r="C1157" s="355"/>
      <c r="D1157" s="191"/>
      <c r="E1157" s="206">
        <f>IF(AND(Einträge!D1157&gt;=29,Einträge!D1157&lt;32),2,IF(AND(Einträge!D1157&gt;=32,Einträge!D1157&lt;=35),3,(IF(AND(Einträge!D1157&lt;29,Einträge!D1157&gt;0),1,IF(Einträge!D1157="",0,4)))))</f>
        <v>0</v>
      </c>
      <c r="F1157" s="351"/>
      <c r="G1157" s="352"/>
      <c r="H1157" s="351"/>
      <c r="I1157" s="352"/>
      <c r="J1157" s="345"/>
      <c r="K1157" s="346"/>
      <c r="L1157" s="346"/>
      <c r="M1157" s="188"/>
      <c r="N1157" s="31"/>
      <c r="O1157" s="30"/>
      <c r="P1157" s="30"/>
      <c r="Q1157" s="31"/>
      <c r="R1157" s="31"/>
      <c r="S1157" s="228"/>
      <c r="T1157" s="242"/>
      <c r="U1157" s="235"/>
    </row>
    <row r="1158" spans="1:21">
      <c r="A1158" s="36"/>
      <c r="B1158" s="353"/>
      <c r="C1158" s="354"/>
      <c r="D1158" s="137"/>
      <c r="E1158" s="206">
        <f>IF(AND(Einträge!D1158&gt;=29,Einträge!D1158&lt;32),2,IF(AND(Einträge!D1158&gt;=32,Einträge!D1158&lt;=35),3,(IF(AND(Einträge!D1158&lt;29,Einträge!D1158&gt;0),1,IF(Einträge!D1158="",0,4)))))</f>
        <v>0</v>
      </c>
      <c r="F1158" s="349"/>
      <c r="G1158" s="350"/>
      <c r="H1158" s="349"/>
      <c r="I1158" s="350"/>
      <c r="J1158" s="347"/>
      <c r="K1158" s="348"/>
      <c r="L1158" s="348"/>
      <c r="M1158" s="188"/>
      <c r="N1158" s="35"/>
      <c r="O1158" s="34"/>
      <c r="P1158" s="34"/>
      <c r="Q1158" s="35"/>
      <c r="R1158" s="35"/>
      <c r="S1158" s="227"/>
      <c r="T1158" s="241"/>
      <c r="U1158" s="234"/>
    </row>
    <row r="1159" spans="1:21">
      <c r="A1159" s="58"/>
      <c r="B1159" s="355"/>
      <c r="C1159" s="355"/>
      <c r="D1159" s="191"/>
      <c r="E1159" s="206">
        <f>IF(AND(Einträge!D1159&gt;=29,Einträge!D1159&lt;32),2,IF(AND(Einträge!D1159&gt;=32,Einträge!D1159&lt;=35),3,(IF(AND(Einträge!D1159&lt;29,Einträge!D1159&gt;0),1,IF(Einträge!D1159="",0,4)))))</f>
        <v>0</v>
      </c>
      <c r="F1159" s="351"/>
      <c r="G1159" s="352"/>
      <c r="H1159" s="351"/>
      <c r="I1159" s="352"/>
      <c r="J1159" s="345"/>
      <c r="K1159" s="346"/>
      <c r="L1159" s="346"/>
      <c r="M1159" s="188"/>
      <c r="N1159" s="31"/>
      <c r="O1159" s="30"/>
      <c r="P1159" s="30"/>
      <c r="Q1159" s="31"/>
      <c r="R1159" s="31"/>
      <c r="S1159" s="228"/>
      <c r="T1159" s="242"/>
      <c r="U1159" s="235"/>
    </row>
    <row r="1160" spans="1:21">
      <c r="A1160" s="36"/>
      <c r="B1160" s="353"/>
      <c r="C1160" s="354"/>
      <c r="D1160" s="137"/>
      <c r="E1160" s="206">
        <f>IF(AND(Einträge!D1160&gt;=29,Einträge!D1160&lt;32),2,IF(AND(Einträge!D1160&gt;=32,Einträge!D1160&lt;=35),3,(IF(AND(Einträge!D1160&lt;29,Einträge!D1160&gt;0),1,IF(Einträge!D1160="",0,4)))))</f>
        <v>0</v>
      </c>
      <c r="F1160" s="349"/>
      <c r="G1160" s="350"/>
      <c r="H1160" s="349"/>
      <c r="I1160" s="350"/>
      <c r="J1160" s="347"/>
      <c r="K1160" s="348"/>
      <c r="L1160" s="348"/>
      <c r="M1160" s="188"/>
      <c r="N1160" s="35"/>
      <c r="O1160" s="34"/>
      <c r="P1160" s="34"/>
      <c r="Q1160" s="35"/>
      <c r="R1160" s="35"/>
      <c r="S1160" s="227"/>
      <c r="T1160" s="241"/>
      <c r="U1160" s="234"/>
    </row>
    <row r="1161" spans="1:21">
      <c r="A1161" s="58"/>
      <c r="B1161" s="355"/>
      <c r="C1161" s="355"/>
      <c r="D1161" s="191"/>
      <c r="E1161" s="206">
        <f>IF(AND(Einträge!D1161&gt;=29,Einträge!D1161&lt;32),2,IF(AND(Einträge!D1161&gt;=32,Einträge!D1161&lt;=35),3,(IF(AND(Einträge!D1161&lt;29,Einträge!D1161&gt;0),1,IF(Einträge!D1161="",0,4)))))</f>
        <v>0</v>
      </c>
      <c r="F1161" s="351"/>
      <c r="G1161" s="352"/>
      <c r="H1161" s="351"/>
      <c r="I1161" s="352"/>
      <c r="J1161" s="345"/>
      <c r="K1161" s="346"/>
      <c r="L1161" s="346"/>
      <c r="M1161" s="188"/>
      <c r="N1161" s="31"/>
      <c r="O1161" s="30"/>
      <c r="P1161" s="30"/>
      <c r="Q1161" s="31"/>
      <c r="R1161" s="31"/>
      <c r="S1161" s="228"/>
      <c r="T1161" s="242"/>
      <c r="U1161" s="235"/>
    </row>
    <row r="1162" spans="1:21">
      <c r="A1162" s="36"/>
      <c r="B1162" s="353"/>
      <c r="C1162" s="354"/>
      <c r="D1162" s="137"/>
      <c r="E1162" s="206">
        <f>IF(AND(Einträge!D1162&gt;=29,Einträge!D1162&lt;32),2,IF(AND(Einträge!D1162&gt;=32,Einträge!D1162&lt;=35),3,(IF(AND(Einträge!D1162&lt;29,Einträge!D1162&gt;0),1,IF(Einträge!D1162="",0,4)))))</f>
        <v>0</v>
      </c>
      <c r="F1162" s="349"/>
      <c r="G1162" s="350"/>
      <c r="H1162" s="349"/>
      <c r="I1162" s="350"/>
      <c r="J1162" s="347"/>
      <c r="K1162" s="348"/>
      <c r="L1162" s="348"/>
      <c r="M1162" s="188"/>
      <c r="N1162" s="53"/>
      <c r="O1162" s="54"/>
      <c r="P1162" s="54"/>
      <c r="Q1162" s="53"/>
      <c r="R1162" s="53"/>
      <c r="S1162" s="230"/>
      <c r="T1162" s="244"/>
      <c r="U1162" s="237"/>
    </row>
    <row r="1163" spans="1:21">
      <c r="A1163" s="58"/>
      <c r="B1163" s="355"/>
      <c r="C1163" s="355"/>
      <c r="D1163" s="191"/>
      <c r="E1163" s="206">
        <f>IF(AND(Einträge!D1163&gt;=29,Einträge!D1163&lt;32),2,IF(AND(Einträge!D1163&gt;=32,Einträge!D1163&lt;=35),3,(IF(AND(Einträge!D1163&lt;29,Einträge!D1163&gt;0),1,IF(Einträge!D1163="",0,4)))))</f>
        <v>0</v>
      </c>
      <c r="F1163" s="351"/>
      <c r="G1163" s="352"/>
      <c r="H1163" s="351"/>
      <c r="I1163" s="352"/>
      <c r="J1163" s="345"/>
      <c r="K1163" s="346"/>
      <c r="L1163" s="346"/>
      <c r="M1163" s="188"/>
      <c r="N1163" s="31"/>
      <c r="O1163" s="30"/>
      <c r="P1163" s="30"/>
      <c r="Q1163" s="31"/>
      <c r="R1163" s="31"/>
      <c r="S1163" s="228"/>
      <c r="T1163" s="242"/>
      <c r="U1163" s="235"/>
    </row>
    <row r="1164" spans="1:21">
      <c r="A1164" s="36"/>
      <c r="B1164" s="353"/>
      <c r="C1164" s="354"/>
      <c r="D1164" s="137"/>
      <c r="E1164" s="206">
        <f>IF(AND(Einträge!D1164&gt;=29,Einträge!D1164&lt;32),2,IF(AND(Einträge!D1164&gt;=32,Einträge!D1164&lt;=35),3,(IF(AND(Einträge!D1164&lt;29,Einträge!D1164&gt;0),1,IF(Einträge!D1164="",0,4)))))</f>
        <v>0</v>
      </c>
      <c r="F1164" s="349"/>
      <c r="G1164" s="350"/>
      <c r="H1164" s="349"/>
      <c r="I1164" s="350"/>
      <c r="J1164" s="347"/>
      <c r="K1164" s="348"/>
      <c r="L1164" s="348"/>
      <c r="M1164" s="188"/>
      <c r="N1164" s="33"/>
      <c r="O1164" s="32"/>
      <c r="P1164" s="32"/>
      <c r="Q1164" s="33"/>
      <c r="R1164" s="33"/>
      <c r="S1164" s="229"/>
      <c r="T1164" s="243"/>
      <c r="U1164" s="236"/>
    </row>
    <row r="1165" spans="1:21">
      <c r="A1165" s="58"/>
      <c r="B1165" s="355"/>
      <c r="C1165" s="355"/>
      <c r="D1165" s="191"/>
      <c r="E1165" s="206">
        <f>IF(AND(Einträge!D1165&gt;=29,Einträge!D1165&lt;32),2,IF(AND(Einträge!D1165&gt;=32,Einträge!D1165&lt;=35),3,(IF(AND(Einträge!D1165&lt;29,Einträge!D1165&gt;0),1,IF(Einträge!D1165="",0,4)))))</f>
        <v>0</v>
      </c>
      <c r="F1165" s="351"/>
      <c r="G1165" s="352"/>
      <c r="H1165" s="351"/>
      <c r="I1165" s="352"/>
      <c r="J1165" s="345"/>
      <c r="K1165" s="346"/>
      <c r="L1165" s="346"/>
      <c r="M1165" s="188"/>
      <c r="N1165" s="31"/>
      <c r="O1165" s="30"/>
      <c r="P1165" s="30"/>
      <c r="Q1165" s="31"/>
      <c r="R1165" s="31"/>
      <c r="S1165" s="228"/>
      <c r="T1165" s="242"/>
      <c r="U1165" s="235"/>
    </row>
    <row r="1166" spans="1:21">
      <c r="A1166" s="36"/>
      <c r="B1166" s="353"/>
      <c r="C1166" s="354"/>
      <c r="D1166" s="137"/>
      <c r="E1166" s="206">
        <f>IF(AND(Einträge!D1166&gt;=29,Einträge!D1166&lt;32),2,IF(AND(Einträge!D1166&gt;=32,Einträge!D1166&lt;=35),3,(IF(AND(Einträge!D1166&lt;29,Einträge!D1166&gt;0),1,IF(Einträge!D1166="",0,4)))))</f>
        <v>0</v>
      </c>
      <c r="F1166" s="349"/>
      <c r="G1166" s="350"/>
      <c r="H1166" s="349"/>
      <c r="I1166" s="350"/>
      <c r="J1166" s="347"/>
      <c r="K1166" s="348"/>
      <c r="L1166" s="348"/>
      <c r="M1166" s="188"/>
      <c r="N1166" s="35"/>
      <c r="O1166" s="34"/>
      <c r="P1166" s="34"/>
      <c r="Q1166" s="35"/>
      <c r="R1166" s="35"/>
      <c r="S1166" s="227"/>
      <c r="T1166" s="241"/>
      <c r="U1166" s="234"/>
    </row>
    <row r="1167" spans="1:21">
      <c r="A1167" s="58"/>
      <c r="B1167" s="355"/>
      <c r="C1167" s="355"/>
      <c r="D1167" s="191"/>
      <c r="E1167" s="206">
        <f>IF(AND(Einträge!D1167&gt;=29,Einträge!D1167&lt;32),2,IF(AND(Einträge!D1167&gt;=32,Einträge!D1167&lt;=35),3,(IF(AND(Einträge!D1167&lt;29,Einträge!D1167&gt;0),1,IF(Einträge!D1167="",0,4)))))</f>
        <v>0</v>
      </c>
      <c r="F1167" s="351"/>
      <c r="G1167" s="352"/>
      <c r="H1167" s="351"/>
      <c r="I1167" s="352"/>
      <c r="J1167" s="345"/>
      <c r="K1167" s="346"/>
      <c r="L1167" s="346"/>
      <c r="M1167" s="188"/>
      <c r="N1167" s="31"/>
      <c r="O1167" s="30"/>
      <c r="P1167" s="30"/>
      <c r="Q1167" s="31"/>
      <c r="R1167" s="31"/>
      <c r="S1167" s="228"/>
      <c r="T1167" s="242"/>
      <c r="U1167" s="235"/>
    </row>
    <row r="1168" spans="1:21">
      <c r="A1168" s="36"/>
      <c r="B1168" s="353"/>
      <c r="C1168" s="354"/>
      <c r="D1168" s="137"/>
      <c r="E1168" s="206">
        <f>IF(AND(Einträge!D1168&gt;=29,Einträge!D1168&lt;32),2,IF(AND(Einträge!D1168&gt;=32,Einträge!D1168&lt;=35),3,(IF(AND(Einträge!D1168&lt;29,Einträge!D1168&gt;0),1,IF(Einträge!D1168="",0,4)))))</f>
        <v>0</v>
      </c>
      <c r="F1168" s="349"/>
      <c r="G1168" s="350"/>
      <c r="H1168" s="349"/>
      <c r="I1168" s="350"/>
      <c r="J1168" s="347"/>
      <c r="K1168" s="348"/>
      <c r="L1168" s="348"/>
      <c r="M1168" s="188"/>
      <c r="N1168" s="35"/>
      <c r="O1168" s="34"/>
      <c r="P1168" s="34"/>
      <c r="Q1168" s="35"/>
      <c r="R1168" s="35"/>
      <c r="S1168" s="227"/>
      <c r="T1168" s="241"/>
      <c r="U1168" s="234"/>
    </row>
    <row r="1169" spans="1:21">
      <c r="A1169" s="58"/>
      <c r="B1169" s="355"/>
      <c r="C1169" s="355"/>
      <c r="D1169" s="191"/>
      <c r="E1169" s="206">
        <f>IF(AND(Einträge!D1169&gt;=29,Einträge!D1169&lt;32),2,IF(AND(Einträge!D1169&gt;=32,Einträge!D1169&lt;=35),3,(IF(AND(Einträge!D1169&lt;29,Einträge!D1169&gt;0),1,IF(Einträge!D1169="",0,4)))))</f>
        <v>0</v>
      </c>
      <c r="F1169" s="351"/>
      <c r="G1169" s="352"/>
      <c r="H1169" s="351"/>
      <c r="I1169" s="352"/>
      <c r="J1169" s="345"/>
      <c r="K1169" s="346"/>
      <c r="L1169" s="346"/>
      <c r="M1169" s="188"/>
      <c r="N1169" s="31"/>
      <c r="O1169" s="30"/>
      <c r="P1169" s="30"/>
      <c r="Q1169" s="31"/>
      <c r="R1169" s="31"/>
      <c r="S1169" s="228"/>
      <c r="T1169" s="242"/>
      <c r="U1169" s="235"/>
    </row>
    <row r="1170" spans="1:21">
      <c r="A1170" s="36"/>
      <c r="B1170" s="353"/>
      <c r="C1170" s="354"/>
      <c r="D1170" s="137"/>
      <c r="E1170" s="206">
        <f>IF(AND(Einträge!D1170&gt;=29,Einträge!D1170&lt;32),2,IF(AND(Einträge!D1170&gt;=32,Einträge!D1170&lt;=35),3,(IF(AND(Einträge!D1170&lt;29,Einträge!D1170&gt;0),1,IF(Einträge!D1170="",0,4)))))</f>
        <v>0</v>
      </c>
      <c r="F1170" s="349"/>
      <c r="G1170" s="350"/>
      <c r="H1170" s="349"/>
      <c r="I1170" s="350"/>
      <c r="J1170" s="347"/>
      <c r="K1170" s="348"/>
      <c r="L1170" s="348"/>
      <c r="M1170" s="188"/>
      <c r="N1170" s="35"/>
      <c r="O1170" s="34"/>
      <c r="P1170" s="34"/>
      <c r="Q1170" s="35"/>
      <c r="R1170" s="35"/>
      <c r="S1170" s="227"/>
      <c r="T1170" s="241"/>
      <c r="U1170" s="234"/>
    </row>
    <row r="1171" spans="1:21">
      <c r="A1171" s="58"/>
      <c r="B1171" s="355"/>
      <c r="C1171" s="355"/>
      <c r="D1171" s="191"/>
      <c r="E1171" s="206">
        <f>IF(AND(Einträge!D1171&gt;=29,Einträge!D1171&lt;32),2,IF(AND(Einträge!D1171&gt;=32,Einträge!D1171&lt;=35),3,(IF(AND(Einträge!D1171&lt;29,Einträge!D1171&gt;0),1,IF(Einträge!D1171="",0,4)))))</f>
        <v>0</v>
      </c>
      <c r="F1171" s="351"/>
      <c r="G1171" s="352"/>
      <c r="H1171" s="351"/>
      <c r="I1171" s="352"/>
      <c r="J1171" s="345"/>
      <c r="K1171" s="346"/>
      <c r="L1171" s="346"/>
      <c r="M1171" s="188"/>
      <c r="N1171" s="31"/>
      <c r="O1171" s="30"/>
      <c r="P1171" s="30"/>
      <c r="Q1171" s="31"/>
      <c r="R1171" s="31"/>
      <c r="S1171" s="228"/>
      <c r="T1171" s="242"/>
      <c r="U1171" s="235"/>
    </row>
    <row r="1172" spans="1:21">
      <c r="A1172" s="36"/>
      <c r="B1172" s="353"/>
      <c r="C1172" s="354"/>
      <c r="D1172" s="137"/>
      <c r="E1172" s="206">
        <f>IF(AND(Einträge!D1172&gt;=29,Einträge!D1172&lt;32),2,IF(AND(Einträge!D1172&gt;=32,Einträge!D1172&lt;=35),3,(IF(AND(Einträge!D1172&lt;29,Einträge!D1172&gt;0),1,IF(Einträge!D1172="",0,4)))))</f>
        <v>0</v>
      </c>
      <c r="F1172" s="349"/>
      <c r="G1172" s="350"/>
      <c r="H1172" s="349"/>
      <c r="I1172" s="350"/>
      <c r="J1172" s="347"/>
      <c r="K1172" s="348"/>
      <c r="L1172" s="348"/>
      <c r="M1172" s="188"/>
      <c r="N1172" s="35"/>
      <c r="O1172" s="34"/>
      <c r="P1172" s="34"/>
      <c r="Q1172" s="35"/>
      <c r="R1172" s="35"/>
      <c r="S1172" s="227"/>
      <c r="T1172" s="241"/>
      <c r="U1172" s="234"/>
    </row>
    <row r="1173" spans="1:21">
      <c r="A1173" s="58"/>
      <c r="B1173" s="355"/>
      <c r="C1173" s="355"/>
      <c r="D1173" s="191"/>
      <c r="E1173" s="206">
        <f>IF(AND(Einträge!D1173&gt;=29,Einträge!D1173&lt;32),2,IF(AND(Einträge!D1173&gt;=32,Einträge!D1173&lt;=35),3,(IF(AND(Einträge!D1173&lt;29,Einträge!D1173&gt;0),1,IF(Einträge!D1173="",0,4)))))</f>
        <v>0</v>
      </c>
      <c r="F1173" s="351"/>
      <c r="G1173" s="352"/>
      <c r="H1173" s="351"/>
      <c r="I1173" s="352"/>
      <c r="J1173" s="345"/>
      <c r="K1173" s="346"/>
      <c r="L1173" s="346"/>
      <c r="M1173" s="188"/>
      <c r="N1173" s="31"/>
      <c r="O1173" s="30"/>
      <c r="P1173" s="30"/>
      <c r="Q1173" s="31"/>
      <c r="R1173" s="31"/>
      <c r="S1173" s="228"/>
      <c r="T1173" s="242"/>
      <c r="U1173" s="235"/>
    </row>
    <row r="1174" spans="1:21">
      <c r="A1174" s="36"/>
      <c r="B1174" s="353"/>
      <c r="C1174" s="354"/>
      <c r="D1174" s="137"/>
      <c r="E1174" s="206">
        <f>IF(AND(Einträge!D1174&gt;=29,Einträge!D1174&lt;32),2,IF(AND(Einträge!D1174&gt;=32,Einträge!D1174&lt;=35),3,(IF(AND(Einträge!D1174&lt;29,Einträge!D1174&gt;0),1,IF(Einträge!D1174="",0,4)))))</f>
        <v>0</v>
      </c>
      <c r="F1174" s="349"/>
      <c r="G1174" s="350"/>
      <c r="H1174" s="349"/>
      <c r="I1174" s="350"/>
      <c r="J1174" s="347"/>
      <c r="K1174" s="348"/>
      <c r="L1174" s="348"/>
      <c r="M1174" s="188"/>
      <c r="N1174" s="35"/>
      <c r="O1174" s="34"/>
      <c r="P1174" s="34"/>
      <c r="Q1174" s="35"/>
      <c r="R1174" s="35"/>
      <c r="S1174" s="227"/>
      <c r="T1174" s="241"/>
      <c r="U1174" s="234"/>
    </row>
    <row r="1175" spans="1:21">
      <c r="A1175" s="58"/>
      <c r="B1175" s="355"/>
      <c r="C1175" s="355"/>
      <c r="D1175" s="191"/>
      <c r="E1175" s="206">
        <f>IF(AND(Einträge!D1175&gt;=29,Einträge!D1175&lt;32),2,IF(AND(Einträge!D1175&gt;=32,Einträge!D1175&lt;=35),3,(IF(AND(Einträge!D1175&lt;29,Einträge!D1175&gt;0),1,IF(Einträge!D1175="",0,4)))))</f>
        <v>0</v>
      </c>
      <c r="F1175" s="351"/>
      <c r="G1175" s="352"/>
      <c r="H1175" s="351"/>
      <c r="I1175" s="352"/>
      <c r="J1175" s="345"/>
      <c r="K1175" s="346"/>
      <c r="L1175" s="346"/>
      <c r="M1175" s="188"/>
      <c r="N1175" s="31"/>
      <c r="O1175" s="30"/>
      <c r="P1175" s="30"/>
      <c r="Q1175" s="31"/>
      <c r="R1175" s="31"/>
      <c r="S1175" s="228"/>
      <c r="T1175" s="242"/>
      <c r="U1175" s="235"/>
    </row>
    <row r="1176" spans="1:21">
      <c r="A1176" s="36"/>
      <c r="B1176" s="353"/>
      <c r="C1176" s="354"/>
      <c r="D1176" s="137"/>
      <c r="E1176" s="206">
        <f>IF(AND(Einträge!D1176&gt;=29,Einträge!D1176&lt;32),2,IF(AND(Einträge!D1176&gt;=32,Einträge!D1176&lt;=35),3,(IF(AND(Einträge!D1176&lt;29,Einträge!D1176&gt;0),1,IF(Einträge!D1176="",0,4)))))</f>
        <v>0</v>
      </c>
      <c r="F1176" s="349"/>
      <c r="G1176" s="350"/>
      <c r="H1176" s="349"/>
      <c r="I1176" s="350"/>
      <c r="J1176" s="347"/>
      <c r="K1176" s="348"/>
      <c r="L1176" s="348"/>
      <c r="M1176" s="188"/>
      <c r="N1176" s="35"/>
      <c r="O1176" s="34"/>
      <c r="P1176" s="34"/>
      <c r="Q1176" s="35"/>
      <c r="R1176" s="35"/>
      <c r="S1176" s="227"/>
      <c r="T1176" s="241"/>
      <c r="U1176" s="234"/>
    </row>
    <row r="1177" spans="1:21">
      <c r="A1177" s="58"/>
      <c r="B1177" s="355"/>
      <c r="C1177" s="355"/>
      <c r="D1177" s="191"/>
      <c r="E1177" s="206">
        <f>IF(AND(Einträge!D1177&gt;=29,Einträge!D1177&lt;32),2,IF(AND(Einträge!D1177&gt;=32,Einträge!D1177&lt;=35),3,(IF(AND(Einträge!D1177&lt;29,Einträge!D1177&gt;0),1,IF(Einträge!D1177="",0,4)))))</f>
        <v>0</v>
      </c>
      <c r="F1177" s="351"/>
      <c r="G1177" s="352"/>
      <c r="H1177" s="351"/>
      <c r="I1177" s="352"/>
      <c r="J1177" s="345"/>
      <c r="K1177" s="346"/>
      <c r="L1177" s="346"/>
      <c r="M1177" s="188"/>
      <c r="N1177" s="31"/>
      <c r="O1177" s="30"/>
      <c r="P1177" s="30"/>
      <c r="Q1177" s="31"/>
      <c r="R1177" s="31"/>
      <c r="S1177" s="228"/>
      <c r="T1177" s="242"/>
      <c r="U1177" s="235"/>
    </row>
    <row r="1178" spans="1:21">
      <c r="A1178" s="36"/>
      <c r="B1178" s="353"/>
      <c r="C1178" s="354"/>
      <c r="D1178" s="137"/>
      <c r="E1178" s="206">
        <f>IF(AND(Einträge!D1178&gt;=29,Einträge!D1178&lt;32),2,IF(AND(Einträge!D1178&gt;=32,Einträge!D1178&lt;=35),3,(IF(AND(Einträge!D1178&lt;29,Einträge!D1178&gt;0),1,IF(Einträge!D1178="",0,4)))))</f>
        <v>0</v>
      </c>
      <c r="F1178" s="349"/>
      <c r="G1178" s="350"/>
      <c r="H1178" s="349"/>
      <c r="I1178" s="350"/>
      <c r="J1178" s="347"/>
      <c r="K1178" s="348"/>
      <c r="L1178" s="348"/>
      <c r="M1178" s="188"/>
      <c r="N1178" s="35"/>
      <c r="O1178" s="34"/>
      <c r="P1178" s="34"/>
      <c r="Q1178" s="35"/>
      <c r="R1178" s="35"/>
      <c r="S1178" s="227"/>
      <c r="T1178" s="241"/>
      <c r="U1178" s="234"/>
    </row>
    <row r="1179" spans="1:21">
      <c r="A1179" s="58"/>
      <c r="B1179" s="355"/>
      <c r="C1179" s="355"/>
      <c r="D1179" s="191"/>
      <c r="E1179" s="206">
        <f>IF(AND(Einträge!D1179&gt;=29,Einträge!D1179&lt;32),2,IF(AND(Einträge!D1179&gt;=32,Einträge!D1179&lt;=35),3,(IF(AND(Einträge!D1179&lt;29,Einträge!D1179&gt;0),1,IF(Einträge!D1179="",0,4)))))</f>
        <v>0</v>
      </c>
      <c r="F1179" s="351"/>
      <c r="G1179" s="352"/>
      <c r="H1179" s="351"/>
      <c r="I1179" s="352"/>
      <c r="J1179" s="345"/>
      <c r="K1179" s="346"/>
      <c r="L1179" s="346"/>
      <c r="M1179" s="188"/>
      <c r="N1179" s="31"/>
      <c r="O1179" s="30"/>
      <c r="P1179" s="30"/>
      <c r="Q1179" s="31"/>
      <c r="R1179" s="31"/>
      <c r="S1179" s="228"/>
      <c r="T1179" s="242"/>
      <c r="U1179" s="235"/>
    </row>
    <row r="1180" spans="1:21">
      <c r="A1180" s="36"/>
      <c r="B1180" s="353"/>
      <c r="C1180" s="354"/>
      <c r="D1180" s="137"/>
      <c r="E1180" s="206">
        <f>IF(AND(Einträge!D1180&gt;=29,Einträge!D1180&lt;32),2,IF(AND(Einträge!D1180&gt;=32,Einträge!D1180&lt;=35),3,(IF(AND(Einträge!D1180&lt;29,Einträge!D1180&gt;0),1,IF(Einträge!D1180="",0,4)))))</f>
        <v>0</v>
      </c>
      <c r="F1180" s="349"/>
      <c r="G1180" s="350"/>
      <c r="H1180" s="349"/>
      <c r="I1180" s="350"/>
      <c r="J1180" s="347"/>
      <c r="K1180" s="348"/>
      <c r="L1180" s="348"/>
      <c r="M1180" s="188"/>
      <c r="N1180" s="35"/>
      <c r="O1180" s="34"/>
      <c r="P1180" s="34"/>
      <c r="Q1180" s="35"/>
      <c r="R1180" s="35"/>
      <c r="S1180" s="227"/>
      <c r="T1180" s="241"/>
      <c r="U1180" s="234"/>
    </row>
    <row r="1181" spans="1:21">
      <c r="A1181" s="58"/>
      <c r="B1181" s="355"/>
      <c r="C1181" s="355"/>
      <c r="D1181" s="191"/>
      <c r="E1181" s="206">
        <f>IF(AND(Einträge!D1181&gt;=29,Einträge!D1181&lt;32),2,IF(AND(Einträge!D1181&gt;=32,Einträge!D1181&lt;=35),3,(IF(AND(Einträge!D1181&lt;29,Einträge!D1181&gt;0),1,IF(Einträge!D1181="",0,4)))))</f>
        <v>0</v>
      </c>
      <c r="F1181" s="351"/>
      <c r="G1181" s="352"/>
      <c r="H1181" s="351"/>
      <c r="I1181" s="352"/>
      <c r="J1181" s="345"/>
      <c r="K1181" s="346"/>
      <c r="L1181" s="346"/>
      <c r="M1181" s="188"/>
      <c r="N1181" s="31"/>
      <c r="O1181" s="30"/>
      <c r="P1181" s="30"/>
      <c r="Q1181" s="31"/>
      <c r="R1181" s="31"/>
      <c r="S1181" s="228"/>
      <c r="T1181" s="242"/>
      <c r="U1181" s="235"/>
    </row>
    <row r="1182" spans="1:21">
      <c r="A1182" s="36"/>
      <c r="B1182" s="353"/>
      <c r="C1182" s="354"/>
      <c r="D1182" s="137"/>
      <c r="E1182" s="206">
        <f>IF(AND(Einträge!D1182&gt;=29,Einträge!D1182&lt;32),2,IF(AND(Einträge!D1182&gt;=32,Einträge!D1182&lt;=35),3,(IF(AND(Einträge!D1182&lt;29,Einträge!D1182&gt;0),1,IF(Einträge!D1182="",0,4)))))</f>
        <v>0</v>
      </c>
      <c r="F1182" s="349"/>
      <c r="G1182" s="350"/>
      <c r="H1182" s="349"/>
      <c r="I1182" s="350"/>
      <c r="J1182" s="347"/>
      <c r="K1182" s="348"/>
      <c r="L1182" s="348"/>
      <c r="M1182" s="188"/>
      <c r="N1182" s="53"/>
      <c r="O1182" s="54"/>
      <c r="P1182" s="54"/>
      <c r="Q1182" s="53"/>
      <c r="R1182" s="53"/>
      <c r="S1182" s="230"/>
      <c r="T1182" s="244"/>
      <c r="U1182" s="237"/>
    </row>
    <row r="1183" spans="1:21">
      <c r="A1183" s="58"/>
      <c r="B1183" s="355"/>
      <c r="C1183" s="355"/>
      <c r="D1183" s="191"/>
      <c r="E1183" s="206">
        <f>IF(AND(Einträge!D1183&gt;=29,Einträge!D1183&lt;32),2,IF(AND(Einträge!D1183&gt;=32,Einträge!D1183&lt;=35),3,(IF(AND(Einträge!D1183&lt;29,Einträge!D1183&gt;0),1,IF(Einträge!D1183="",0,4)))))</f>
        <v>0</v>
      </c>
      <c r="F1183" s="351"/>
      <c r="G1183" s="352"/>
      <c r="H1183" s="351"/>
      <c r="I1183" s="352"/>
      <c r="J1183" s="345"/>
      <c r="K1183" s="346"/>
      <c r="L1183" s="346"/>
      <c r="M1183" s="188"/>
      <c r="N1183" s="31"/>
      <c r="O1183" s="30"/>
      <c r="P1183" s="30"/>
      <c r="Q1183" s="31"/>
      <c r="R1183" s="31"/>
      <c r="S1183" s="228"/>
      <c r="T1183" s="242"/>
      <c r="U1183" s="235"/>
    </row>
    <row r="1184" spans="1:21">
      <c r="A1184" s="36"/>
      <c r="B1184" s="353"/>
      <c r="C1184" s="354"/>
      <c r="D1184" s="137"/>
      <c r="E1184" s="206">
        <f>IF(AND(Einträge!D1184&gt;=29,Einträge!D1184&lt;32),2,IF(AND(Einträge!D1184&gt;=32,Einträge!D1184&lt;=35),3,(IF(AND(Einträge!D1184&lt;29,Einträge!D1184&gt;0),1,IF(Einträge!D1184="",0,4)))))</f>
        <v>0</v>
      </c>
      <c r="F1184" s="349"/>
      <c r="G1184" s="350"/>
      <c r="H1184" s="349"/>
      <c r="I1184" s="350"/>
      <c r="J1184" s="347"/>
      <c r="K1184" s="348"/>
      <c r="L1184" s="348"/>
      <c r="M1184" s="188"/>
      <c r="N1184" s="33"/>
      <c r="O1184" s="32"/>
      <c r="P1184" s="32"/>
      <c r="Q1184" s="33"/>
      <c r="R1184" s="33"/>
      <c r="S1184" s="229"/>
      <c r="T1184" s="243"/>
      <c r="U1184" s="236"/>
    </row>
    <row r="1185" spans="1:21">
      <c r="A1185" s="58"/>
      <c r="B1185" s="355"/>
      <c r="C1185" s="355"/>
      <c r="D1185" s="191"/>
      <c r="E1185" s="206">
        <f>IF(AND(Einträge!D1185&gt;=29,Einträge!D1185&lt;32),2,IF(AND(Einträge!D1185&gt;=32,Einträge!D1185&lt;=35),3,(IF(AND(Einträge!D1185&lt;29,Einträge!D1185&gt;0),1,IF(Einträge!D1185="",0,4)))))</f>
        <v>0</v>
      </c>
      <c r="F1185" s="351"/>
      <c r="G1185" s="352"/>
      <c r="H1185" s="351"/>
      <c r="I1185" s="352"/>
      <c r="J1185" s="345"/>
      <c r="K1185" s="346"/>
      <c r="L1185" s="346"/>
      <c r="M1185" s="188"/>
      <c r="N1185" s="31"/>
      <c r="O1185" s="30"/>
      <c r="P1185" s="30"/>
      <c r="Q1185" s="31"/>
      <c r="R1185" s="31"/>
      <c r="S1185" s="228"/>
      <c r="T1185" s="242"/>
      <c r="U1185" s="235"/>
    </row>
    <row r="1186" spans="1:21">
      <c r="A1186" s="36"/>
      <c r="B1186" s="353"/>
      <c r="C1186" s="354"/>
      <c r="D1186" s="137"/>
      <c r="E1186" s="206">
        <f>IF(AND(Einträge!D1186&gt;=29,Einträge!D1186&lt;32),2,IF(AND(Einträge!D1186&gt;=32,Einträge!D1186&lt;=35),3,(IF(AND(Einträge!D1186&lt;29,Einträge!D1186&gt;0),1,IF(Einträge!D1186="",0,4)))))</f>
        <v>0</v>
      </c>
      <c r="F1186" s="349"/>
      <c r="G1186" s="350"/>
      <c r="H1186" s="349"/>
      <c r="I1186" s="350"/>
      <c r="J1186" s="347"/>
      <c r="K1186" s="348"/>
      <c r="L1186" s="348"/>
      <c r="M1186" s="188"/>
      <c r="N1186" s="35"/>
      <c r="O1186" s="34"/>
      <c r="P1186" s="34"/>
      <c r="Q1186" s="35"/>
      <c r="R1186" s="35"/>
      <c r="S1186" s="227"/>
      <c r="T1186" s="241"/>
      <c r="U1186" s="234"/>
    </row>
    <row r="1187" spans="1:21">
      <c r="A1187" s="58"/>
      <c r="B1187" s="355"/>
      <c r="C1187" s="355"/>
      <c r="D1187" s="191"/>
      <c r="E1187" s="206">
        <f>IF(AND(Einträge!D1187&gt;=29,Einträge!D1187&lt;32),2,IF(AND(Einträge!D1187&gt;=32,Einträge!D1187&lt;=35),3,(IF(AND(Einträge!D1187&lt;29,Einträge!D1187&gt;0),1,IF(Einträge!D1187="",0,4)))))</f>
        <v>0</v>
      </c>
      <c r="F1187" s="351"/>
      <c r="G1187" s="352"/>
      <c r="H1187" s="351"/>
      <c r="I1187" s="352"/>
      <c r="J1187" s="345"/>
      <c r="K1187" s="346"/>
      <c r="L1187" s="346"/>
      <c r="M1187" s="188"/>
      <c r="N1187" s="31"/>
      <c r="O1187" s="30"/>
      <c r="P1187" s="30"/>
      <c r="Q1187" s="31"/>
      <c r="R1187" s="31"/>
      <c r="S1187" s="228"/>
      <c r="T1187" s="242"/>
      <c r="U1187" s="235"/>
    </row>
    <row r="1188" spans="1:21">
      <c r="A1188" s="36"/>
      <c r="B1188" s="353"/>
      <c r="C1188" s="354"/>
      <c r="D1188" s="137"/>
      <c r="E1188" s="206">
        <f>IF(AND(Einträge!D1188&gt;=29,Einträge!D1188&lt;32),2,IF(AND(Einträge!D1188&gt;=32,Einträge!D1188&lt;=35),3,(IF(AND(Einträge!D1188&lt;29,Einträge!D1188&gt;0),1,IF(Einträge!D1188="",0,4)))))</f>
        <v>0</v>
      </c>
      <c r="F1188" s="349"/>
      <c r="G1188" s="350"/>
      <c r="H1188" s="349"/>
      <c r="I1188" s="350"/>
      <c r="J1188" s="347"/>
      <c r="K1188" s="348"/>
      <c r="L1188" s="348"/>
      <c r="M1188" s="188"/>
      <c r="N1188" s="35"/>
      <c r="O1188" s="34"/>
      <c r="P1188" s="34"/>
      <c r="Q1188" s="35"/>
      <c r="R1188" s="35"/>
      <c r="S1188" s="227"/>
      <c r="T1188" s="241"/>
      <c r="U1188" s="234"/>
    </row>
    <row r="1189" spans="1:21">
      <c r="A1189" s="58"/>
      <c r="B1189" s="355"/>
      <c r="C1189" s="355"/>
      <c r="D1189" s="191"/>
      <c r="E1189" s="206">
        <f>IF(AND(Einträge!D1189&gt;=29,Einträge!D1189&lt;32),2,IF(AND(Einträge!D1189&gt;=32,Einträge!D1189&lt;=35),3,(IF(AND(Einträge!D1189&lt;29,Einträge!D1189&gt;0),1,IF(Einträge!D1189="",0,4)))))</f>
        <v>0</v>
      </c>
      <c r="F1189" s="351"/>
      <c r="G1189" s="352"/>
      <c r="H1189" s="351"/>
      <c r="I1189" s="352"/>
      <c r="J1189" s="345"/>
      <c r="K1189" s="346"/>
      <c r="L1189" s="346"/>
      <c r="M1189" s="188"/>
      <c r="N1189" s="31"/>
      <c r="O1189" s="30"/>
      <c r="P1189" s="30"/>
      <c r="Q1189" s="31"/>
      <c r="R1189" s="31"/>
      <c r="S1189" s="228"/>
      <c r="T1189" s="242"/>
      <c r="U1189" s="235"/>
    </row>
    <row r="1190" spans="1:21">
      <c r="A1190" s="36"/>
      <c r="B1190" s="353"/>
      <c r="C1190" s="354"/>
      <c r="D1190" s="137"/>
      <c r="E1190" s="206">
        <f>IF(AND(Einträge!D1190&gt;=29,Einträge!D1190&lt;32),2,IF(AND(Einträge!D1190&gt;=32,Einträge!D1190&lt;=35),3,(IF(AND(Einträge!D1190&lt;29,Einträge!D1190&gt;0),1,IF(Einträge!D1190="",0,4)))))</f>
        <v>0</v>
      </c>
      <c r="F1190" s="349"/>
      <c r="G1190" s="350"/>
      <c r="H1190" s="349"/>
      <c r="I1190" s="350"/>
      <c r="J1190" s="347"/>
      <c r="K1190" s="348"/>
      <c r="L1190" s="348"/>
      <c r="M1190" s="188"/>
      <c r="N1190" s="35"/>
      <c r="O1190" s="34"/>
      <c r="P1190" s="34"/>
      <c r="Q1190" s="35"/>
      <c r="R1190" s="35"/>
      <c r="S1190" s="227"/>
      <c r="T1190" s="241"/>
      <c r="U1190" s="234"/>
    </row>
    <row r="1191" spans="1:21">
      <c r="A1191" s="58"/>
      <c r="B1191" s="355"/>
      <c r="C1191" s="355"/>
      <c r="D1191" s="191"/>
      <c r="E1191" s="206">
        <f>IF(AND(Einträge!D1191&gt;=29,Einträge!D1191&lt;32),2,IF(AND(Einträge!D1191&gt;=32,Einträge!D1191&lt;=35),3,(IF(AND(Einträge!D1191&lt;29,Einträge!D1191&gt;0),1,IF(Einträge!D1191="",0,4)))))</f>
        <v>0</v>
      </c>
      <c r="F1191" s="351"/>
      <c r="G1191" s="352"/>
      <c r="H1191" s="351"/>
      <c r="I1191" s="352"/>
      <c r="J1191" s="345"/>
      <c r="K1191" s="346"/>
      <c r="L1191" s="346"/>
      <c r="M1191" s="188"/>
      <c r="N1191" s="31"/>
      <c r="O1191" s="30"/>
      <c r="P1191" s="30"/>
      <c r="Q1191" s="31"/>
      <c r="R1191" s="31"/>
      <c r="S1191" s="228"/>
      <c r="T1191" s="242"/>
      <c r="U1191" s="235"/>
    </row>
    <row r="1192" spans="1:21">
      <c r="A1192" s="36"/>
      <c r="B1192" s="353"/>
      <c r="C1192" s="354"/>
      <c r="D1192" s="137"/>
      <c r="E1192" s="206">
        <f>IF(AND(Einträge!D1192&gt;=29,Einträge!D1192&lt;32),2,IF(AND(Einträge!D1192&gt;=32,Einträge!D1192&lt;=35),3,(IF(AND(Einträge!D1192&lt;29,Einträge!D1192&gt;0),1,IF(Einträge!D1192="",0,4)))))</f>
        <v>0</v>
      </c>
      <c r="F1192" s="349"/>
      <c r="G1192" s="350"/>
      <c r="H1192" s="349"/>
      <c r="I1192" s="350"/>
      <c r="J1192" s="347"/>
      <c r="K1192" s="348"/>
      <c r="L1192" s="348"/>
      <c r="M1192" s="188"/>
      <c r="N1192" s="35"/>
      <c r="O1192" s="34"/>
      <c r="P1192" s="34"/>
      <c r="Q1192" s="35"/>
      <c r="R1192" s="35"/>
      <c r="S1192" s="227"/>
      <c r="T1192" s="241"/>
      <c r="U1192" s="234"/>
    </row>
    <row r="1193" spans="1:21">
      <c r="A1193" s="58"/>
      <c r="B1193" s="355"/>
      <c r="C1193" s="355"/>
      <c r="D1193" s="191"/>
      <c r="E1193" s="206">
        <f>IF(AND(Einträge!D1193&gt;=29,Einträge!D1193&lt;32),2,IF(AND(Einträge!D1193&gt;=32,Einträge!D1193&lt;=35),3,(IF(AND(Einträge!D1193&lt;29,Einträge!D1193&gt;0),1,IF(Einträge!D1193="",0,4)))))</f>
        <v>0</v>
      </c>
      <c r="F1193" s="351"/>
      <c r="G1193" s="352"/>
      <c r="H1193" s="351"/>
      <c r="I1193" s="352"/>
      <c r="J1193" s="345"/>
      <c r="K1193" s="346"/>
      <c r="L1193" s="346"/>
      <c r="M1193" s="188"/>
      <c r="N1193" s="31"/>
      <c r="O1193" s="30"/>
      <c r="P1193" s="30"/>
      <c r="Q1193" s="31"/>
      <c r="R1193" s="31"/>
      <c r="S1193" s="228"/>
      <c r="T1193" s="242"/>
      <c r="U1193" s="235"/>
    </row>
    <row r="1194" spans="1:21">
      <c r="A1194" s="36"/>
      <c r="B1194" s="353"/>
      <c r="C1194" s="354"/>
      <c r="D1194" s="137"/>
      <c r="E1194" s="206">
        <f>IF(AND(Einträge!D1194&gt;=29,Einträge!D1194&lt;32),2,IF(AND(Einträge!D1194&gt;=32,Einträge!D1194&lt;=35),3,(IF(AND(Einträge!D1194&lt;29,Einträge!D1194&gt;0),1,IF(Einträge!D1194="",0,4)))))</f>
        <v>0</v>
      </c>
      <c r="F1194" s="349"/>
      <c r="G1194" s="350"/>
      <c r="H1194" s="349"/>
      <c r="I1194" s="350"/>
      <c r="J1194" s="347"/>
      <c r="K1194" s="348"/>
      <c r="L1194" s="348"/>
      <c r="M1194" s="188"/>
      <c r="N1194" s="35"/>
      <c r="O1194" s="34"/>
      <c r="P1194" s="34"/>
      <c r="Q1194" s="35"/>
      <c r="R1194" s="35"/>
      <c r="S1194" s="227"/>
      <c r="T1194" s="241"/>
      <c r="U1194" s="234"/>
    </row>
    <row r="1195" spans="1:21">
      <c r="A1195" s="58"/>
      <c r="B1195" s="355"/>
      <c r="C1195" s="355"/>
      <c r="D1195" s="191"/>
      <c r="E1195" s="206">
        <f>IF(AND(Einträge!D1195&gt;=29,Einträge!D1195&lt;32),2,IF(AND(Einträge!D1195&gt;=32,Einträge!D1195&lt;=35),3,(IF(AND(Einträge!D1195&lt;29,Einträge!D1195&gt;0),1,IF(Einträge!D1195="",0,4)))))</f>
        <v>0</v>
      </c>
      <c r="F1195" s="351"/>
      <c r="G1195" s="352"/>
      <c r="H1195" s="351"/>
      <c r="I1195" s="352"/>
      <c r="J1195" s="345"/>
      <c r="K1195" s="346"/>
      <c r="L1195" s="346"/>
      <c r="M1195" s="188"/>
      <c r="N1195" s="31"/>
      <c r="O1195" s="30"/>
      <c r="P1195" s="30"/>
      <c r="Q1195" s="31"/>
      <c r="R1195" s="31"/>
      <c r="S1195" s="228"/>
      <c r="T1195" s="242"/>
      <c r="U1195" s="235"/>
    </row>
    <row r="1196" spans="1:21">
      <c r="A1196" s="36"/>
      <c r="B1196" s="353"/>
      <c r="C1196" s="354"/>
      <c r="D1196" s="137"/>
      <c r="E1196" s="206">
        <f>IF(AND(Einträge!D1196&gt;=29,Einträge!D1196&lt;32),2,IF(AND(Einträge!D1196&gt;=32,Einträge!D1196&lt;=35),3,(IF(AND(Einträge!D1196&lt;29,Einträge!D1196&gt;0),1,IF(Einträge!D1196="",0,4)))))</f>
        <v>0</v>
      </c>
      <c r="F1196" s="349"/>
      <c r="G1196" s="350"/>
      <c r="H1196" s="349"/>
      <c r="I1196" s="350"/>
      <c r="J1196" s="347"/>
      <c r="K1196" s="348"/>
      <c r="L1196" s="348"/>
      <c r="M1196" s="188"/>
      <c r="N1196" s="35"/>
      <c r="O1196" s="34"/>
      <c r="P1196" s="34"/>
      <c r="Q1196" s="35"/>
      <c r="R1196" s="35"/>
      <c r="S1196" s="227"/>
      <c r="T1196" s="241"/>
      <c r="U1196" s="234"/>
    </row>
    <row r="1197" spans="1:21">
      <c r="A1197" s="58"/>
      <c r="B1197" s="355"/>
      <c r="C1197" s="355"/>
      <c r="D1197" s="191"/>
      <c r="E1197" s="206">
        <f>IF(AND(Einträge!D1197&gt;=29,Einträge!D1197&lt;32),2,IF(AND(Einträge!D1197&gt;=32,Einträge!D1197&lt;=35),3,(IF(AND(Einträge!D1197&lt;29,Einträge!D1197&gt;0),1,IF(Einträge!D1197="",0,4)))))</f>
        <v>0</v>
      </c>
      <c r="F1197" s="351"/>
      <c r="G1197" s="352"/>
      <c r="H1197" s="351"/>
      <c r="I1197" s="352"/>
      <c r="J1197" s="345"/>
      <c r="K1197" s="346"/>
      <c r="L1197" s="346"/>
      <c r="M1197" s="188"/>
      <c r="N1197" s="31"/>
      <c r="O1197" s="30"/>
      <c r="P1197" s="30"/>
      <c r="Q1197" s="31"/>
      <c r="R1197" s="31"/>
      <c r="S1197" s="228"/>
      <c r="T1197" s="242"/>
      <c r="U1197" s="235"/>
    </row>
    <row r="1198" spans="1:21">
      <c r="A1198" s="36"/>
      <c r="B1198" s="353"/>
      <c r="C1198" s="354"/>
      <c r="D1198" s="137"/>
      <c r="E1198" s="206">
        <f>IF(AND(Einträge!D1198&gt;=29,Einträge!D1198&lt;32),2,IF(AND(Einträge!D1198&gt;=32,Einträge!D1198&lt;=35),3,(IF(AND(Einträge!D1198&lt;29,Einträge!D1198&gt;0),1,IF(Einträge!D1198="",0,4)))))</f>
        <v>0</v>
      </c>
      <c r="F1198" s="349"/>
      <c r="G1198" s="350"/>
      <c r="H1198" s="349"/>
      <c r="I1198" s="350"/>
      <c r="J1198" s="347"/>
      <c r="K1198" s="348"/>
      <c r="L1198" s="348"/>
      <c r="M1198" s="188"/>
      <c r="N1198" s="35"/>
      <c r="O1198" s="34"/>
      <c r="P1198" s="34"/>
      <c r="Q1198" s="35"/>
      <c r="R1198" s="35"/>
      <c r="S1198" s="227"/>
      <c r="T1198" s="241"/>
      <c r="U1198" s="234"/>
    </row>
    <row r="1199" spans="1:21">
      <c r="A1199" s="58"/>
      <c r="B1199" s="355"/>
      <c r="C1199" s="355"/>
      <c r="D1199" s="191"/>
      <c r="E1199" s="206">
        <f>IF(AND(Einträge!D1199&gt;=29,Einträge!D1199&lt;32),2,IF(AND(Einträge!D1199&gt;=32,Einträge!D1199&lt;=35),3,(IF(AND(Einträge!D1199&lt;29,Einträge!D1199&gt;0),1,IF(Einträge!D1199="",0,4)))))</f>
        <v>0</v>
      </c>
      <c r="F1199" s="351"/>
      <c r="G1199" s="352"/>
      <c r="H1199" s="351"/>
      <c r="I1199" s="352"/>
      <c r="J1199" s="345"/>
      <c r="K1199" s="346"/>
      <c r="L1199" s="346"/>
      <c r="M1199" s="188"/>
      <c r="N1199" s="31"/>
      <c r="O1199" s="30"/>
      <c r="P1199" s="30"/>
      <c r="Q1199" s="31"/>
      <c r="R1199" s="31"/>
      <c r="S1199" s="228"/>
      <c r="T1199" s="242"/>
      <c r="U1199" s="235"/>
    </row>
    <row r="1200" spans="1:21">
      <c r="A1200" s="36"/>
      <c r="B1200" s="353"/>
      <c r="C1200" s="354"/>
      <c r="D1200" s="137"/>
      <c r="E1200" s="206">
        <f>IF(AND(Einträge!D1200&gt;=29,Einträge!D1200&lt;32),2,IF(AND(Einträge!D1200&gt;=32,Einträge!D1200&lt;=35),3,(IF(AND(Einträge!D1200&lt;29,Einträge!D1200&gt;0),1,IF(Einträge!D1200="",0,4)))))</f>
        <v>0</v>
      </c>
      <c r="F1200" s="349"/>
      <c r="G1200" s="350"/>
      <c r="H1200" s="349"/>
      <c r="I1200" s="350"/>
      <c r="J1200" s="347"/>
      <c r="K1200" s="348"/>
      <c r="L1200" s="348"/>
      <c r="M1200" s="188"/>
      <c r="N1200" s="35"/>
      <c r="O1200" s="34"/>
      <c r="P1200" s="34"/>
      <c r="Q1200" s="35"/>
      <c r="R1200" s="35"/>
      <c r="S1200" s="227"/>
      <c r="T1200" s="241"/>
      <c r="U1200" s="234"/>
    </row>
    <row r="1201" spans="1:21">
      <c r="A1201" s="58"/>
      <c r="B1201" s="355"/>
      <c r="C1201" s="355"/>
      <c r="D1201" s="191"/>
      <c r="E1201" s="206">
        <f>IF(AND(Einträge!D1201&gt;=29,Einträge!D1201&lt;32),2,IF(AND(Einträge!D1201&gt;=32,Einträge!D1201&lt;=35),3,(IF(AND(Einträge!D1201&lt;29,Einträge!D1201&gt;0),1,IF(Einträge!D1201="",0,4)))))</f>
        <v>0</v>
      </c>
      <c r="F1201" s="351"/>
      <c r="G1201" s="352"/>
      <c r="H1201" s="351"/>
      <c r="I1201" s="352"/>
      <c r="J1201" s="345"/>
      <c r="K1201" s="346"/>
      <c r="L1201" s="346"/>
      <c r="M1201" s="188"/>
      <c r="N1201" s="31"/>
      <c r="O1201" s="30"/>
      <c r="P1201" s="30"/>
      <c r="Q1201" s="31"/>
      <c r="R1201" s="31"/>
      <c r="S1201" s="228"/>
      <c r="T1201" s="242"/>
      <c r="U1201" s="235"/>
    </row>
    <row r="1202" spans="1:21">
      <c r="A1202" s="36"/>
      <c r="B1202" s="353"/>
      <c r="C1202" s="354"/>
      <c r="D1202" s="137"/>
      <c r="E1202" s="206">
        <f>IF(AND(Einträge!D1202&gt;=29,Einträge!D1202&lt;32),2,IF(AND(Einträge!D1202&gt;=32,Einträge!D1202&lt;=35),3,(IF(AND(Einträge!D1202&lt;29,Einträge!D1202&gt;0),1,IF(Einträge!D1202="",0,4)))))</f>
        <v>0</v>
      </c>
      <c r="F1202" s="349"/>
      <c r="G1202" s="350"/>
      <c r="H1202" s="349"/>
      <c r="I1202" s="350"/>
      <c r="J1202" s="347"/>
      <c r="K1202" s="348"/>
      <c r="L1202" s="348"/>
      <c r="M1202" s="188"/>
      <c r="N1202" s="53"/>
      <c r="O1202" s="54"/>
      <c r="P1202" s="54"/>
      <c r="Q1202" s="53"/>
      <c r="R1202" s="53"/>
      <c r="S1202" s="230"/>
      <c r="T1202" s="244"/>
      <c r="U1202" s="237"/>
    </row>
    <row r="1203" spans="1:21">
      <c r="A1203" s="58"/>
      <c r="B1203" s="355"/>
      <c r="C1203" s="355"/>
      <c r="D1203" s="191"/>
      <c r="E1203" s="206">
        <f>IF(AND(Einträge!D1203&gt;=29,Einträge!D1203&lt;32),2,IF(AND(Einträge!D1203&gt;=32,Einträge!D1203&lt;=35),3,(IF(AND(Einträge!D1203&lt;29,Einträge!D1203&gt;0),1,IF(Einträge!D1203="",0,4)))))</f>
        <v>0</v>
      </c>
      <c r="F1203" s="351"/>
      <c r="G1203" s="352"/>
      <c r="H1203" s="351"/>
      <c r="I1203" s="352"/>
      <c r="J1203" s="345"/>
      <c r="K1203" s="346"/>
      <c r="L1203" s="346"/>
      <c r="M1203" s="188"/>
      <c r="N1203" s="31"/>
      <c r="O1203" s="30"/>
      <c r="P1203" s="30"/>
      <c r="Q1203" s="31"/>
      <c r="R1203" s="31"/>
      <c r="S1203" s="228"/>
      <c r="T1203" s="242"/>
      <c r="U1203" s="235"/>
    </row>
    <row r="1204" spans="1:21">
      <c r="A1204" s="36"/>
      <c r="B1204" s="353"/>
      <c r="C1204" s="354"/>
      <c r="D1204" s="137"/>
      <c r="E1204" s="206">
        <f>IF(AND(Einträge!D1204&gt;=29,Einträge!D1204&lt;32),2,IF(AND(Einträge!D1204&gt;=32,Einträge!D1204&lt;=35),3,(IF(AND(Einträge!D1204&lt;29,Einträge!D1204&gt;0),1,IF(Einträge!D1204="",0,4)))))</f>
        <v>0</v>
      </c>
      <c r="F1204" s="349"/>
      <c r="G1204" s="350"/>
      <c r="H1204" s="349"/>
      <c r="I1204" s="350"/>
      <c r="J1204" s="347"/>
      <c r="K1204" s="348"/>
      <c r="L1204" s="348"/>
      <c r="M1204" s="188"/>
      <c r="N1204" s="33"/>
      <c r="O1204" s="32"/>
      <c r="P1204" s="32"/>
      <c r="Q1204" s="33"/>
      <c r="R1204" s="33"/>
      <c r="S1204" s="229"/>
      <c r="T1204" s="243"/>
      <c r="U1204" s="236"/>
    </row>
    <row r="1205" spans="1:21">
      <c r="A1205" s="58"/>
      <c r="B1205" s="355"/>
      <c r="C1205" s="355"/>
      <c r="D1205" s="191"/>
      <c r="E1205" s="206">
        <f>IF(AND(Einträge!D1205&gt;=29,Einträge!D1205&lt;32),2,IF(AND(Einträge!D1205&gt;=32,Einträge!D1205&lt;=35),3,(IF(AND(Einträge!D1205&lt;29,Einträge!D1205&gt;0),1,IF(Einträge!D1205="",0,4)))))</f>
        <v>0</v>
      </c>
      <c r="F1205" s="351"/>
      <c r="G1205" s="352"/>
      <c r="H1205" s="351"/>
      <c r="I1205" s="352"/>
      <c r="J1205" s="345"/>
      <c r="K1205" s="346"/>
      <c r="L1205" s="346"/>
      <c r="M1205" s="188"/>
      <c r="N1205" s="31"/>
      <c r="O1205" s="30"/>
      <c r="P1205" s="30"/>
      <c r="Q1205" s="31"/>
      <c r="R1205" s="31"/>
      <c r="S1205" s="228"/>
      <c r="T1205" s="242"/>
      <c r="U1205" s="235"/>
    </row>
    <row r="1206" spans="1:21">
      <c r="A1206" s="36"/>
      <c r="B1206" s="353"/>
      <c r="C1206" s="354"/>
      <c r="D1206" s="137"/>
      <c r="E1206" s="206">
        <f>IF(AND(Einträge!D1206&gt;=29,Einträge!D1206&lt;32),2,IF(AND(Einträge!D1206&gt;=32,Einträge!D1206&lt;=35),3,(IF(AND(Einträge!D1206&lt;29,Einträge!D1206&gt;0),1,IF(Einträge!D1206="",0,4)))))</f>
        <v>0</v>
      </c>
      <c r="F1206" s="349"/>
      <c r="G1206" s="350"/>
      <c r="H1206" s="349"/>
      <c r="I1206" s="350"/>
      <c r="J1206" s="347"/>
      <c r="K1206" s="348"/>
      <c r="L1206" s="348"/>
      <c r="M1206" s="188"/>
      <c r="N1206" s="35"/>
      <c r="O1206" s="34"/>
      <c r="P1206" s="34"/>
      <c r="Q1206" s="35"/>
      <c r="R1206" s="35"/>
      <c r="S1206" s="227"/>
      <c r="T1206" s="241"/>
      <c r="U1206" s="234"/>
    </row>
    <row r="1207" spans="1:21">
      <c r="A1207" s="58"/>
      <c r="B1207" s="355"/>
      <c r="C1207" s="355"/>
      <c r="D1207" s="191"/>
      <c r="E1207" s="206">
        <f>IF(AND(Einträge!D1207&gt;=29,Einträge!D1207&lt;32),2,IF(AND(Einträge!D1207&gt;=32,Einträge!D1207&lt;=35),3,(IF(AND(Einträge!D1207&lt;29,Einträge!D1207&gt;0),1,IF(Einträge!D1207="",0,4)))))</f>
        <v>0</v>
      </c>
      <c r="F1207" s="351"/>
      <c r="G1207" s="352"/>
      <c r="H1207" s="351"/>
      <c r="I1207" s="352"/>
      <c r="J1207" s="345"/>
      <c r="K1207" s="346"/>
      <c r="L1207" s="346"/>
      <c r="M1207" s="188"/>
      <c r="N1207" s="31"/>
      <c r="O1207" s="30"/>
      <c r="P1207" s="30"/>
      <c r="Q1207" s="31"/>
      <c r="R1207" s="31"/>
      <c r="S1207" s="228"/>
      <c r="T1207" s="242"/>
      <c r="U1207" s="235"/>
    </row>
    <row r="1208" spans="1:21">
      <c r="A1208" s="36"/>
      <c r="B1208" s="353"/>
      <c r="C1208" s="354"/>
      <c r="D1208" s="137"/>
      <c r="E1208" s="206">
        <f>IF(AND(Einträge!D1208&gt;=29,Einträge!D1208&lt;32),2,IF(AND(Einträge!D1208&gt;=32,Einträge!D1208&lt;=35),3,(IF(AND(Einträge!D1208&lt;29,Einträge!D1208&gt;0),1,IF(Einträge!D1208="",0,4)))))</f>
        <v>0</v>
      </c>
      <c r="F1208" s="349"/>
      <c r="G1208" s="350"/>
      <c r="H1208" s="349"/>
      <c r="I1208" s="350"/>
      <c r="J1208" s="347"/>
      <c r="K1208" s="348"/>
      <c r="L1208" s="348"/>
      <c r="M1208" s="188"/>
      <c r="N1208" s="35"/>
      <c r="O1208" s="34"/>
      <c r="P1208" s="34"/>
      <c r="Q1208" s="35"/>
      <c r="R1208" s="35"/>
      <c r="S1208" s="227"/>
      <c r="T1208" s="241"/>
      <c r="U1208" s="234"/>
    </row>
    <row r="1209" spans="1:21">
      <c r="A1209" s="58"/>
      <c r="B1209" s="355"/>
      <c r="C1209" s="355"/>
      <c r="D1209" s="191"/>
      <c r="E1209" s="206">
        <f>IF(AND(Einträge!D1209&gt;=29,Einträge!D1209&lt;32),2,IF(AND(Einträge!D1209&gt;=32,Einträge!D1209&lt;=35),3,(IF(AND(Einträge!D1209&lt;29,Einträge!D1209&gt;0),1,IF(Einträge!D1209="",0,4)))))</f>
        <v>0</v>
      </c>
      <c r="F1209" s="351"/>
      <c r="G1209" s="352"/>
      <c r="H1209" s="351"/>
      <c r="I1209" s="352"/>
      <c r="J1209" s="345"/>
      <c r="K1209" s="346"/>
      <c r="L1209" s="346"/>
      <c r="M1209" s="188"/>
      <c r="N1209" s="31"/>
      <c r="O1209" s="30"/>
      <c r="P1209" s="30"/>
      <c r="Q1209" s="31"/>
      <c r="R1209" s="31"/>
      <c r="S1209" s="228"/>
      <c r="T1209" s="242"/>
      <c r="U1209" s="235"/>
    </row>
    <row r="1210" spans="1:21">
      <c r="A1210" s="36"/>
      <c r="B1210" s="353"/>
      <c r="C1210" s="354"/>
      <c r="D1210" s="137"/>
      <c r="E1210" s="206">
        <f>IF(AND(Einträge!D1210&gt;=29,Einträge!D1210&lt;32),2,IF(AND(Einträge!D1210&gt;=32,Einträge!D1210&lt;=35),3,(IF(AND(Einträge!D1210&lt;29,Einträge!D1210&gt;0),1,IF(Einträge!D1210="",0,4)))))</f>
        <v>0</v>
      </c>
      <c r="F1210" s="349"/>
      <c r="G1210" s="350"/>
      <c r="H1210" s="349"/>
      <c r="I1210" s="350"/>
      <c r="J1210" s="347"/>
      <c r="K1210" s="348"/>
      <c r="L1210" s="348"/>
      <c r="M1210" s="188"/>
      <c r="N1210" s="35"/>
      <c r="O1210" s="34"/>
      <c r="P1210" s="34"/>
      <c r="Q1210" s="35"/>
      <c r="R1210" s="35"/>
      <c r="S1210" s="227"/>
      <c r="T1210" s="241"/>
      <c r="U1210" s="234"/>
    </row>
    <row r="1211" spans="1:21">
      <c r="A1211" s="58"/>
      <c r="B1211" s="355"/>
      <c r="C1211" s="355"/>
      <c r="D1211" s="191"/>
      <c r="E1211" s="206">
        <f>IF(AND(Einträge!D1211&gt;=29,Einträge!D1211&lt;32),2,IF(AND(Einträge!D1211&gt;=32,Einträge!D1211&lt;=35),3,(IF(AND(Einträge!D1211&lt;29,Einträge!D1211&gt;0),1,IF(Einträge!D1211="",0,4)))))</f>
        <v>0</v>
      </c>
      <c r="F1211" s="351"/>
      <c r="G1211" s="352"/>
      <c r="H1211" s="351"/>
      <c r="I1211" s="352"/>
      <c r="J1211" s="345"/>
      <c r="K1211" s="346"/>
      <c r="L1211" s="346"/>
      <c r="M1211" s="188"/>
      <c r="N1211" s="31"/>
      <c r="O1211" s="30"/>
      <c r="P1211" s="30"/>
      <c r="Q1211" s="31"/>
      <c r="R1211" s="31"/>
      <c r="S1211" s="228"/>
      <c r="T1211" s="242"/>
      <c r="U1211" s="235"/>
    </row>
    <row r="1212" spans="1:21">
      <c r="A1212" s="36"/>
      <c r="B1212" s="353"/>
      <c r="C1212" s="354"/>
      <c r="D1212" s="137"/>
      <c r="E1212" s="206">
        <f>IF(AND(Einträge!D1212&gt;=29,Einträge!D1212&lt;32),2,IF(AND(Einträge!D1212&gt;=32,Einträge!D1212&lt;=35),3,(IF(AND(Einträge!D1212&lt;29,Einträge!D1212&gt;0),1,IF(Einträge!D1212="",0,4)))))</f>
        <v>0</v>
      </c>
      <c r="F1212" s="349"/>
      <c r="G1212" s="350"/>
      <c r="H1212" s="349"/>
      <c r="I1212" s="350"/>
      <c r="J1212" s="347"/>
      <c r="K1212" s="348"/>
      <c r="L1212" s="348"/>
      <c r="M1212" s="188"/>
      <c r="N1212" s="35"/>
      <c r="O1212" s="34"/>
      <c r="P1212" s="34"/>
      <c r="Q1212" s="35"/>
      <c r="R1212" s="35"/>
      <c r="S1212" s="227"/>
      <c r="T1212" s="241"/>
      <c r="U1212" s="234"/>
    </row>
    <row r="1213" spans="1:21">
      <c r="A1213" s="58"/>
      <c r="B1213" s="355"/>
      <c r="C1213" s="355"/>
      <c r="D1213" s="191"/>
      <c r="E1213" s="206">
        <f>IF(AND(Einträge!D1213&gt;=29,Einträge!D1213&lt;32),2,IF(AND(Einträge!D1213&gt;=32,Einträge!D1213&lt;=35),3,(IF(AND(Einträge!D1213&lt;29,Einträge!D1213&gt;0),1,IF(Einträge!D1213="",0,4)))))</f>
        <v>0</v>
      </c>
      <c r="F1213" s="351"/>
      <c r="G1213" s="352"/>
      <c r="H1213" s="351"/>
      <c r="I1213" s="352"/>
      <c r="J1213" s="345"/>
      <c r="K1213" s="346"/>
      <c r="L1213" s="346"/>
      <c r="M1213" s="188"/>
      <c r="N1213" s="31"/>
      <c r="O1213" s="30"/>
      <c r="P1213" s="30"/>
      <c r="Q1213" s="31"/>
      <c r="R1213" s="31"/>
      <c r="S1213" s="228"/>
      <c r="T1213" s="242"/>
      <c r="U1213" s="235"/>
    </row>
    <row r="1214" spans="1:21">
      <c r="A1214" s="36"/>
      <c r="B1214" s="353"/>
      <c r="C1214" s="354"/>
      <c r="D1214" s="137"/>
      <c r="E1214" s="206">
        <f>IF(AND(Einträge!D1214&gt;=29,Einträge!D1214&lt;32),2,IF(AND(Einträge!D1214&gt;=32,Einträge!D1214&lt;=35),3,(IF(AND(Einträge!D1214&lt;29,Einträge!D1214&gt;0),1,IF(Einträge!D1214="",0,4)))))</f>
        <v>0</v>
      </c>
      <c r="F1214" s="349"/>
      <c r="G1214" s="350"/>
      <c r="H1214" s="349"/>
      <c r="I1214" s="350"/>
      <c r="J1214" s="347"/>
      <c r="K1214" s="348"/>
      <c r="L1214" s="348"/>
      <c r="M1214" s="188"/>
      <c r="N1214" s="35"/>
      <c r="O1214" s="34"/>
      <c r="P1214" s="34"/>
      <c r="Q1214" s="35"/>
      <c r="R1214" s="35"/>
      <c r="S1214" s="227"/>
      <c r="T1214" s="241"/>
      <c r="U1214" s="234"/>
    </row>
    <row r="1215" spans="1:21">
      <c r="A1215" s="58"/>
      <c r="B1215" s="355"/>
      <c r="C1215" s="355"/>
      <c r="D1215" s="191"/>
      <c r="E1215" s="206">
        <f>IF(AND(Einträge!D1215&gt;=29,Einträge!D1215&lt;32),2,IF(AND(Einträge!D1215&gt;=32,Einträge!D1215&lt;=35),3,(IF(AND(Einträge!D1215&lt;29,Einträge!D1215&gt;0),1,IF(Einträge!D1215="",0,4)))))</f>
        <v>0</v>
      </c>
      <c r="F1215" s="351"/>
      <c r="G1215" s="352"/>
      <c r="H1215" s="351"/>
      <c r="I1215" s="352"/>
      <c r="J1215" s="345"/>
      <c r="K1215" s="346"/>
      <c r="L1215" s="346"/>
      <c r="M1215" s="188"/>
      <c r="N1215" s="31"/>
      <c r="O1215" s="30"/>
      <c r="P1215" s="30"/>
      <c r="Q1215" s="31"/>
      <c r="R1215" s="31"/>
      <c r="S1215" s="228"/>
      <c r="T1215" s="242"/>
      <c r="U1215" s="235"/>
    </row>
    <row r="1216" spans="1:21">
      <c r="A1216" s="36"/>
      <c r="B1216" s="353"/>
      <c r="C1216" s="354"/>
      <c r="D1216" s="137"/>
      <c r="E1216" s="206">
        <f>IF(AND(Einträge!D1216&gt;=29,Einträge!D1216&lt;32),2,IF(AND(Einträge!D1216&gt;=32,Einträge!D1216&lt;=35),3,(IF(AND(Einträge!D1216&lt;29,Einträge!D1216&gt;0),1,IF(Einträge!D1216="",0,4)))))</f>
        <v>0</v>
      </c>
      <c r="F1216" s="349"/>
      <c r="G1216" s="350"/>
      <c r="H1216" s="349"/>
      <c r="I1216" s="350"/>
      <c r="J1216" s="347"/>
      <c r="K1216" s="348"/>
      <c r="L1216" s="348"/>
      <c r="M1216" s="188"/>
      <c r="N1216" s="35"/>
      <c r="O1216" s="34"/>
      <c r="P1216" s="34"/>
      <c r="Q1216" s="35"/>
      <c r="R1216" s="35"/>
      <c r="S1216" s="227"/>
      <c r="T1216" s="241"/>
      <c r="U1216" s="234"/>
    </row>
    <row r="1217" spans="1:21">
      <c r="A1217" s="58"/>
      <c r="B1217" s="355"/>
      <c r="C1217" s="355"/>
      <c r="D1217" s="191"/>
      <c r="E1217" s="206">
        <f>IF(AND(Einträge!D1217&gt;=29,Einträge!D1217&lt;32),2,IF(AND(Einträge!D1217&gt;=32,Einträge!D1217&lt;=35),3,(IF(AND(Einträge!D1217&lt;29,Einträge!D1217&gt;0),1,IF(Einträge!D1217="",0,4)))))</f>
        <v>0</v>
      </c>
      <c r="F1217" s="351"/>
      <c r="G1217" s="352"/>
      <c r="H1217" s="351"/>
      <c r="I1217" s="352"/>
      <c r="J1217" s="345"/>
      <c r="K1217" s="346"/>
      <c r="L1217" s="346"/>
      <c r="M1217" s="188"/>
      <c r="N1217" s="31"/>
      <c r="O1217" s="30"/>
      <c r="P1217" s="30"/>
      <c r="Q1217" s="31"/>
      <c r="R1217" s="31"/>
      <c r="S1217" s="228"/>
      <c r="T1217" s="242"/>
      <c r="U1217" s="235"/>
    </row>
    <row r="1218" spans="1:21">
      <c r="A1218" s="36"/>
      <c r="B1218" s="353"/>
      <c r="C1218" s="354"/>
      <c r="D1218" s="137"/>
      <c r="E1218" s="206">
        <f>IF(AND(Einträge!D1218&gt;=29,Einträge!D1218&lt;32),2,IF(AND(Einträge!D1218&gt;=32,Einträge!D1218&lt;=35),3,(IF(AND(Einträge!D1218&lt;29,Einträge!D1218&gt;0),1,IF(Einträge!D1218="",0,4)))))</f>
        <v>0</v>
      </c>
      <c r="F1218" s="349"/>
      <c r="G1218" s="350"/>
      <c r="H1218" s="349"/>
      <c r="I1218" s="350"/>
      <c r="J1218" s="347"/>
      <c r="K1218" s="348"/>
      <c r="L1218" s="348"/>
      <c r="M1218" s="188"/>
      <c r="N1218" s="35"/>
      <c r="O1218" s="34"/>
      <c r="P1218" s="34"/>
      <c r="Q1218" s="35"/>
      <c r="R1218" s="35"/>
      <c r="S1218" s="227"/>
      <c r="T1218" s="241"/>
      <c r="U1218" s="234"/>
    </row>
    <row r="1219" spans="1:21">
      <c r="A1219" s="58"/>
      <c r="B1219" s="355"/>
      <c r="C1219" s="355"/>
      <c r="D1219" s="191"/>
      <c r="E1219" s="206">
        <f>IF(AND(Einträge!D1219&gt;=29,Einträge!D1219&lt;32),2,IF(AND(Einträge!D1219&gt;=32,Einträge!D1219&lt;=35),3,(IF(AND(Einträge!D1219&lt;29,Einträge!D1219&gt;0),1,IF(Einträge!D1219="",0,4)))))</f>
        <v>0</v>
      </c>
      <c r="F1219" s="351"/>
      <c r="G1219" s="352"/>
      <c r="H1219" s="351"/>
      <c r="I1219" s="352"/>
      <c r="J1219" s="345"/>
      <c r="K1219" s="346"/>
      <c r="L1219" s="346"/>
      <c r="M1219" s="188"/>
      <c r="N1219" s="31"/>
      <c r="O1219" s="30"/>
      <c r="P1219" s="30"/>
      <c r="Q1219" s="31"/>
      <c r="R1219" s="31"/>
      <c r="S1219" s="228"/>
      <c r="T1219" s="242"/>
      <c r="U1219" s="235"/>
    </row>
    <row r="1220" spans="1:21">
      <c r="A1220" s="36"/>
      <c r="B1220" s="353"/>
      <c r="C1220" s="354"/>
      <c r="D1220" s="137"/>
      <c r="E1220" s="206">
        <f>IF(AND(Einträge!D1220&gt;=29,Einträge!D1220&lt;32),2,IF(AND(Einträge!D1220&gt;=32,Einträge!D1220&lt;=35),3,(IF(AND(Einträge!D1220&lt;29,Einträge!D1220&gt;0),1,IF(Einträge!D1220="",0,4)))))</f>
        <v>0</v>
      </c>
      <c r="F1220" s="349"/>
      <c r="G1220" s="350"/>
      <c r="H1220" s="349"/>
      <c r="I1220" s="350"/>
      <c r="J1220" s="347"/>
      <c r="K1220" s="348"/>
      <c r="L1220" s="348"/>
      <c r="M1220" s="188"/>
      <c r="N1220" s="35"/>
      <c r="O1220" s="34"/>
      <c r="P1220" s="34"/>
      <c r="Q1220" s="35"/>
      <c r="R1220" s="35"/>
      <c r="S1220" s="227"/>
      <c r="T1220" s="241"/>
      <c r="U1220" s="234"/>
    </row>
    <row r="1221" spans="1:21">
      <c r="A1221" s="58"/>
      <c r="B1221" s="355"/>
      <c r="C1221" s="355"/>
      <c r="D1221" s="191"/>
      <c r="E1221" s="206">
        <f>IF(AND(Einträge!D1221&gt;=29,Einträge!D1221&lt;32),2,IF(AND(Einträge!D1221&gt;=32,Einträge!D1221&lt;=35),3,(IF(AND(Einträge!D1221&lt;29,Einträge!D1221&gt;0),1,IF(Einträge!D1221="",0,4)))))</f>
        <v>0</v>
      </c>
      <c r="F1221" s="351"/>
      <c r="G1221" s="352"/>
      <c r="H1221" s="351"/>
      <c r="I1221" s="352"/>
      <c r="J1221" s="345"/>
      <c r="K1221" s="346"/>
      <c r="L1221" s="346"/>
      <c r="M1221" s="188"/>
      <c r="N1221" s="31"/>
      <c r="O1221" s="30"/>
      <c r="P1221" s="30"/>
      <c r="Q1221" s="31"/>
      <c r="R1221" s="31"/>
      <c r="S1221" s="228"/>
      <c r="T1221" s="242"/>
      <c r="U1221" s="235"/>
    </row>
    <row r="1222" spans="1:21">
      <c r="A1222" s="36"/>
      <c r="B1222" s="353"/>
      <c r="C1222" s="354"/>
      <c r="D1222" s="137"/>
      <c r="E1222" s="206">
        <f>IF(AND(Einträge!D1222&gt;=29,Einträge!D1222&lt;32),2,IF(AND(Einträge!D1222&gt;=32,Einträge!D1222&lt;=35),3,(IF(AND(Einträge!D1222&lt;29,Einträge!D1222&gt;0),1,IF(Einträge!D1222="",0,4)))))</f>
        <v>0</v>
      </c>
      <c r="F1222" s="349"/>
      <c r="G1222" s="350"/>
      <c r="H1222" s="349"/>
      <c r="I1222" s="350"/>
      <c r="J1222" s="347"/>
      <c r="K1222" s="348"/>
      <c r="L1222" s="348"/>
      <c r="M1222" s="188"/>
      <c r="N1222" s="53"/>
      <c r="O1222" s="54"/>
      <c r="P1222" s="54"/>
      <c r="Q1222" s="53"/>
      <c r="R1222" s="53"/>
      <c r="S1222" s="230"/>
      <c r="T1222" s="244"/>
      <c r="U1222" s="237"/>
    </row>
    <row r="1223" spans="1:21">
      <c r="A1223" s="58"/>
      <c r="B1223" s="355"/>
      <c r="C1223" s="355"/>
      <c r="D1223" s="191"/>
      <c r="E1223" s="206">
        <f>IF(AND(Einträge!D1223&gt;=29,Einträge!D1223&lt;32),2,IF(AND(Einträge!D1223&gt;=32,Einträge!D1223&lt;=35),3,(IF(AND(Einträge!D1223&lt;29,Einträge!D1223&gt;0),1,IF(Einträge!D1223="",0,4)))))</f>
        <v>0</v>
      </c>
      <c r="F1223" s="351"/>
      <c r="G1223" s="352"/>
      <c r="H1223" s="351"/>
      <c r="I1223" s="352"/>
      <c r="J1223" s="345"/>
      <c r="K1223" s="346"/>
      <c r="L1223" s="346"/>
      <c r="M1223" s="188"/>
      <c r="N1223" s="31"/>
      <c r="O1223" s="30"/>
      <c r="P1223" s="30"/>
      <c r="Q1223" s="31"/>
      <c r="R1223" s="31"/>
      <c r="S1223" s="228"/>
      <c r="T1223" s="242"/>
      <c r="U1223" s="235"/>
    </row>
    <row r="1224" spans="1:21">
      <c r="A1224" s="36"/>
      <c r="B1224" s="353"/>
      <c r="C1224" s="354"/>
      <c r="D1224" s="137"/>
      <c r="E1224" s="206">
        <f>IF(AND(Einträge!D1224&gt;=29,Einträge!D1224&lt;32),2,IF(AND(Einträge!D1224&gt;=32,Einträge!D1224&lt;=35),3,(IF(AND(Einträge!D1224&lt;29,Einträge!D1224&gt;0),1,IF(Einträge!D1224="",0,4)))))</f>
        <v>0</v>
      </c>
      <c r="F1224" s="349"/>
      <c r="G1224" s="350"/>
      <c r="H1224" s="349"/>
      <c r="I1224" s="350"/>
      <c r="J1224" s="347"/>
      <c r="K1224" s="348"/>
      <c r="L1224" s="348"/>
      <c r="M1224" s="188"/>
      <c r="N1224" s="33"/>
      <c r="O1224" s="32"/>
      <c r="P1224" s="32"/>
      <c r="Q1224" s="33"/>
      <c r="R1224" s="33"/>
      <c r="S1224" s="229"/>
      <c r="T1224" s="243"/>
      <c r="U1224" s="236"/>
    </row>
    <row r="1225" spans="1:21">
      <c r="A1225" s="58"/>
      <c r="B1225" s="355"/>
      <c r="C1225" s="355"/>
      <c r="D1225" s="191"/>
      <c r="E1225" s="206">
        <f>IF(AND(Einträge!D1225&gt;=29,Einträge!D1225&lt;32),2,IF(AND(Einträge!D1225&gt;=32,Einträge!D1225&lt;=35),3,(IF(AND(Einträge!D1225&lt;29,Einträge!D1225&gt;0),1,IF(Einträge!D1225="",0,4)))))</f>
        <v>0</v>
      </c>
      <c r="F1225" s="351"/>
      <c r="G1225" s="352"/>
      <c r="H1225" s="351"/>
      <c r="I1225" s="352"/>
      <c r="J1225" s="345"/>
      <c r="K1225" s="346"/>
      <c r="L1225" s="346"/>
      <c r="M1225" s="188"/>
      <c r="N1225" s="31"/>
      <c r="O1225" s="30"/>
      <c r="P1225" s="30"/>
      <c r="Q1225" s="31"/>
      <c r="R1225" s="31"/>
      <c r="S1225" s="228"/>
      <c r="T1225" s="242"/>
      <c r="U1225" s="235"/>
    </row>
    <row r="1226" spans="1:21">
      <c r="A1226" s="36"/>
      <c r="B1226" s="353"/>
      <c r="C1226" s="354"/>
      <c r="D1226" s="137"/>
      <c r="E1226" s="206">
        <f>IF(AND(Einträge!D1226&gt;=29,Einträge!D1226&lt;32),2,IF(AND(Einträge!D1226&gt;=32,Einträge!D1226&lt;=35),3,(IF(AND(Einträge!D1226&lt;29,Einträge!D1226&gt;0),1,IF(Einträge!D1226="",0,4)))))</f>
        <v>0</v>
      </c>
      <c r="F1226" s="349"/>
      <c r="G1226" s="350"/>
      <c r="H1226" s="349"/>
      <c r="I1226" s="350"/>
      <c r="J1226" s="347"/>
      <c r="K1226" s="348"/>
      <c r="L1226" s="348"/>
      <c r="M1226" s="188"/>
      <c r="N1226" s="35"/>
      <c r="O1226" s="34"/>
      <c r="P1226" s="34"/>
      <c r="Q1226" s="35"/>
      <c r="R1226" s="35"/>
      <c r="S1226" s="227"/>
      <c r="T1226" s="241"/>
      <c r="U1226" s="234"/>
    </row>
    <row r="1227" spans="1:21">
      <c r="A1227" s="58"/>
      <c r="B1227" s="355"/>
      <c r="C1227" s="355"/>
      <c r="D1227" s="191"/>
      <c r="E1227" s="206">
        <f>IF(AND(Einträge!D1227&gt;=29,Einträge!D1227&lt;32),2,IF(AND(Einträge!D1227&gt;=32,Einträge!D1227&lt;=35),3,(IF(AND(Einträge!D1227&lt;29,Einträge!D1227&gt;0),1,IF(Einträge!D1227="",0,4)))))</f>
        <v>0</v>
      </c>
      <c r="F1227" s="351"/>
      <c r="G1227" s="352"/>
      <c r="H1227" s="351"/>
      <c r="I1227" s="352"/>
      <c r="J1227" s="345"/>
      <c r="K1227" s="346"/>
      <c r="L1227" s="346"/>
      <c r="M1227" s="188"/>
      <c r="N1227" s="31"/>
      <c r="O1227" s="30"/>
      <c r="P1227" s="30"/>
      <c r="Q1227" s="31"/>
      <c r="R1227" s="31"/>
      <c r="S1227" s="228"/>
      <c r="T1227" s="242"/>
      <c r="U1227" s="235"/>
    </row>
    <row r="1228" spans="1:21">
      <c r="A1228" s="36"/>
      <c r="B1228" s="353"/>
      <c r="C1228" s="354"/>
      <c r="D1228" s="137"/>
      <c r="E1228" s="206">
        <f>IF(AND(Einträge!D1228&gt;=29,Einträge!D1228&lt;32),2,IF(AND(Einträge!D1228&gt;=32,Einträge!D1228&lt;=35),3,(IF(AND(Einträge!D1228&lt;29,Einträge!D1228&gt;0),1,IF(Einträge!D1228="",0,4)))))</f>
        <v>0</v>
      </c>
      <c r="F1228" s="349"/>
      <c r="G1228" s="350"/>
      <c r="H1228" s="349"/>
      <c r="I1228" s="350"/>
      <c r="J1228" s="347"/>
      <c r="K1228" s="348"/>
      <c r="L1228" s="348"/>
      <c r="M1228" s="188"/>
      <c r="N1228" s="35"/>
      <c r="O1228" s="34"/>
      <c r="P1228" s="34"/>
      <c r="Q1228" s="35"/>
      <c r="R1228" s="35"/>
      <c r="S1228" s="227"/>
      <c r="T1228" s="241"/>
      <c r="U1228" s="234"/>
    </row>
    <row r="1229" spans="1:21">
      <c r="A1229" s="58"/>
      <c r="B1229" s="355"/>
      <c r="C1229" s="355"/>
      <c r="D1229" s="191"/>
      <c r="E1229" s="206">
        <f>IF(AND(Einträge!D1229&gt;=29,Einträge!D1229&lt;32),2,IF(AND(Einträge!D1229&gt;=32,Einträge!D1229&lt;=35),3,(IF(AND(Einträge!D1229&lt;29,Einträge!D1229&gt;0),1,IF(Einträge!D1229="",0,4)))))</f>
        <v>0</v>
      </c>
      <c r="F1229" s="351"/>
      <c r="G1229" s="352"/>
      <c r="H1229" s="351"/>
      <c r="I1229" s="352"/>
      <c r="J1229" s="345"/>
      <c r="K1229" s="346"/>
      <c r="L1229" s="346"/>
      <c r="M1229" s="188"/>
      <c r="N1229" s="31"/>
      <c r="O1229" s="30"/>
      <c r="P1229" s="30"/>
      <c r="Q1229" s="31"/>
      <c r="R1229" s="31"/>
      <c r="S1229" s="228"/>
      <c r="T1229" s="242"/>
      <c r="U1229" s="235"/>
    </row>
    <row r="1230" spans="1:21">
      <c r="A1230" s="36"/>
      <c r="B1230" s="353"/>
      <c r="C1230" s="354"/>
      <c r="D1230" s="137"/>
      <c r="E1230" s="206">
        <f>IF(AND(Einträge!D1230&gt;=29,Einträge!D1230&lt;32),2,IF(AND(Einträge!D1230&gt;=32,Einträge!D1230&lt;=35),3,(IF(AND(Einträge!D1230&lt;29,Einträge!D1230&gt;0),1,IF(Einträge!D1230="",0,4)))))</f>
        <v>0</v>
      </c>
      <c r="F1230" s="349"/>
      <c r="G1230" s="350"/>
      <c r="H1230" s="349"/>
      <c r="I1230" s="350"/>
      <c r="J1230" s="347"/>
      <c r="K1230" s="348"/>
      <c r="L1230" s="348"/>
      <c r="M1230" s="188"/>
      <c r="N1230" s="35"/>
      <c r="O1230" s="34"/>
      <c r="P1230" s="34"/>
      <c r="Q1230" s="35"/>
      <c r="R1230" s="35"/>
      <c r="S1230" s="227"/>
      <c r="T1230" s="241"/>
      <c r="U1230" s="234"/>
    </row>
    <row r="1231" spans="1:21">
      <c r="A1231" s="58"/>
      <c r="B1231" s="355"/>
      <c r="C1231" s="355"/>
      <c r="D1231" s="191"/>
      <c r="E1231" s="206">
        <f>IF(AND(Einträge!D1231&gt;=29,Einträge!D1231&lt;32),2,IF(AND(Einträge!D1231&gt;=32,Einträge!D1231&lt;=35),3,(IF(AND(Einträge!D1231&lt;29,Einträge!D1231&gt;0),1,IF(Einträge!D1231="",0,4)))))</f>
        <v>0</v>
      </c>
      <c r="F1231" s="351"/>
      <c r="G1231" s="352"/>
      <c r="H1231" s="351"/>
      <c r="I1231" s="352"/>
      <c r="J1231" s="345"/>
      <c r="K1231" s="346"/>
      <c r="L1231" s="346"/>
      <c r="M1231" s="188"/>
      <c r="N1231" s="31"/>
      <c r="O1231" s="30"/>
      <c r="P1231" s="30"/>
      <c r="Q1231" s="31"/>
      <c r="R1231" s="31"/>
      <c r="S1231" s="228"/>
      <c r="T1231" s="242"/>
      <c r="U1231" s="235"/>
    </row>
    <row r="1232" spans="1:21">
      <c r="A1232" s="36"/>
      <c r="B1232" s="353"/>
      <c r="C1232" s="354"/>
      <c r="D1232" s="137"/>
      <c r="E1232" s="206">
        <f>IF(AND(Einträge!D1232&gt;=29,Einträge!D1232&lt;32),2,IF(AND(Einträge!D1232&gt;=32,Einträge!D1232&lt;=35),3,(IF(AND(Einträge!D1232&lt;29,Einträge!D1232&gt;0),1,IF(Einträge!D1232="",0,4)))))</f>
        <v>0</v>
      </c>
      <c r="F1232" s="349"/>
      <c r="G1232" s="350"/>
      <c r="H1232" s="349"/>
      <c r="I1232" s="350"/>
      <c r="J1232" s="347"/>
      <c r="K1232" s="348"/>
      <c r="L1232" s="348"/>
      <c r="M1232" s="188"/>
      <c r="N1232" s="35"/>
      <c r="O1232" s="34"/>
      <c r="P1232" s="34"/>
      <c r="Q1232" s="35"/>
      <c r="R1232" s="35"/>
      <c r="S1232" s="227"/>
      <c r="T1232" s="241"/>
      <c r="U1232" s="234"/>
    </row>
    <row r="1233" spans="1:21">
      <c r="A1233" s="58"/>
      <c r="B1233" s="355"/>
      <c r="C1233" s="355"/>
      <c r="D1233" s="191"/>
      <c r="E1233" s="206">
        <f>IF(AND(Einträge!D1233&gt;=29,Einträge!D1233&lt;32),2,IF(AND(Einträge!D1233&gt;=32,Einträge!D1233&lt;=35),3,(IF(AND(Einträge!D1233&lt;29,Einträge!D1233&gt;0),1,IF(Einträge!D1233="",0,4)))))</f>
        <v>0</v>
      </c>
      <c r="F1233" s="351"/>
      <c r="G1233" s="352"/>
      <c r="H1233" s="351"/>
      <c r="I1233" s="352"/>
      <c r="J1233" s="345"/>
      <c r="K1233" s="346"/>
      <c r="L1233" s="346"/>
      <c r="M1233" s="188"/>
      <c r="N1233" s="31"/>
      <c r="O1233" s="30"/>
      <c r="P1233" s="30"/>
      <c r="Q1233" s="31"/>
      <c r="R1233" s="31"/>
      <c r="S1233" s="228"/>
      <c r="T1233" s="242"/>
      <c r="U1233" s="235"/>
    </row>
    <row r="1234" spans="1:21">
      <c r="A1234" s="36"/>
      <c r="B1234" s="353"/>
      <c r="C1234" s="354"/>
      <c r="D1234" s="137"/>
      <c r="E1234" s="206">
        <f>IF(AND(Einträge!D1234&gt;=29,Einträge!D1234&lt;32),2,IF(AND(Einträge!D1234&gt;=32,Einträge!D1234&lt;=35),3,(IF(AND(Einträge!D1234&lt;29,Einträge!D1234&gt;0),1,IF(Einträge!D1234="",0,4)))))</f>
        <v>0</v>
      </c>
      <c r="F1234" s="349"/>
      <c r="G1234" s="350"/>
      <c r="H1234" s="349"/>
      <c r="I1234" s="350"/>
      <c r="J1234" s="347"/>
      <c r="K1234" s="348"/>
      <c r="L1234" s="348"/>
      <c r="M1234" s="188"/>
      <c r="N1234" s="35"/>
      <c r="O1234" s="34"/>
      <c r="P1234" s="34"/>
      <c r="Q1234" s="35"/>
      <c r="R1234" s="35"/>
      <c r="S1234" s="227"/>
      <c r="T1234" s="241"/>
      <c r="U1234" s="234"/>
    </row>
    <row r="1235" spans="1:21">
      <c r="A1235" s="58"/>
      <c r="B1235" s="355"/>
      <c r="C1235" s="355"/>
      <c r="D1235" s="191"/>
      <c r="E1235" s="206">
        <f>IF(AND(Einträge!D1235&gt;=29,Einträge!D1235&lt;32),2,IF(AND(Einträge!D1235&gt;=32,Einträge!D1235&lt;=35),3,(IF(AND(Einträge!D1235&lt;29,Einträge!D1235&gt;0),1,IF(Einträge!D1235="",0,4)))))</f>
        <v>0</v>
      </c>
      <c r="F1235" s="351"/>
      <c r="G1235" s="352"/>
      <c r="H1235" s="351"/>
      <c r="I1235" s="352"/>
      <c r="J1235" s="345"/>
      <c r="K1235" s="346"/>
      <c r="L1235" s="346"/>
      <c r="M1235" s="188"/>
      <c r="N1235" s="31"/>
      <c r="O1235" s="30"/>
      <c r="P1235" s="30"/>
      <c r="Q1235" s="31"/>
      <c r="R1235" s="31"/>
      <c r="S1235" s="228"/>
      <c r="T1235" s="242"/>
      <c r="U1235" s="235"/>
    </row>
    <row r="1236" spans="1:21">
      <c r="A1236" s="36"/>
      <c r="B1236" s="353"/>
      <c r="C1236" s="354"/>
      <c r="D1236" s="137"/>
      <c r="E1236" s="206">
        <f>IF(AND(Einträge!D1236&gt;=29,Einträge!D1236&lt;32),2,IF(AND(Einträge!D1236&gt;=32,Einträge!D1236&lt;=35),3,(IF(AND(Einträge!D1236&lt;29,Einträge!D1236&gt;0),1,IF(Einträge!D1236="",0,4)))))</f>
        <v>0</v>
      </c>
      <c r="F1236" s="349"/>
      <c r="G1236" s="350"/>
      <c r="H1236" s="349"/>
      <c r="I1236" s="350"/>
      <c r="J1236" s="347"/>
      <c r="K1236" s="348"/>
      <c r="L1236" s="348"/>
      <c r="M1236" s="188"/>
      <c r="N1236" s="35"/>
      <c r="O1236" s="34"/>
      <c r="P1236" s="34"/>
      <c r="Q1236" s="35"/>
      <c r="R1236" s="35"/>
      <c r="S1236" s="227"/>
      <c r="T1236" s="241"/>
      <c r="U1236" s="234"/>
    </row>
    <row r="1237" spans="1:21">
      <c r="A1237" s="58"/>
      <c r="B1237" s="355"/>
      <c r="C1237" s="355"/>
      <c r="D1237" s="191"/>
      <c r="E1237" s="206">
        <f>IF(AND(Einträge!D1237&gt;=29,Einträge!D1237&lt;32),2,IF(AND(Einträge!D1237&gt;=32,Einträge!D1237&lt;=35),3,(IF(AND(Einträge!D1237&lt;29,Einträge!D1237&gt;0),1,IF(Einträge!D1237="",0,4)))))</f>
        <v>0</v>
      </c>
      <c r="F1237" s="351"/>
      <c r="G1237" s="352"/>
      <c r="H1237" s="351"/>
      <c r="I1237" s="352"/>
      <c r="J1237" s="345"/>
      <c r="K1237" s="346"/>
      <c r="L1237" s="346"/>
      <c r="M1237" s="188"/>
      <c r="N1237" s="31"/>
      <c r="O1237" s="30"/>
      <c r="P1237" s="30"/>
      <c r="Q1237" s="31"/>
      <c r="R1237" s="31"/>
      <c r="S1237" s="228"/>
      <c r="T1237" s="242"/>
      <c r="U1237" s="235"/>
    </row>
    <row r="1238" spans="1:21">
      <c r="A1238" s="36"/>
      <c r="B1238" s="353"/>
      <c r="C1238" s="354"/>
      <c r="D1238" s="137"/>
      <c r="E1238" s="206">
        <f>IF(AND(Einträge!D1238&gt;=29,Einträge!D1238&lt;32),2,IF(AND(Einträge!D1238&gt;=32,Einträge!D1238&lt;=35),3,(IF(AND(Einträge!D1238&lt;29,Einträge!D1238&gt;0),1,IF(Einträge!D1238="",0,4)))))</f>
        <v>0</v>
      </c>
      <c r="F1238" s="349"/>
      <c r="G1238" s="350"/>
      <c r="H1238" s="349"/>
      <c r="I1238" s="350"/>
      <c r="J1238" s="347"/>
      <c r="K1238" s="348"/>
      <c r="L1238" s="348"/>
      <c r="M1238" s="188"/>
      <c r="N1238" s="35"/>
      <c r="O1238" s="34"/>
      <c r="P1238" s="34"/>
      <c r="Q1238" s="35"/>
      <c r="R1238" s="35"/>
      <c r="S1238" s="227"/>
      <c r="T1238" s="241"/>
      <c r="U1238" s="234"/>
    </row>
    <row r="1239" spans="1:21">
      <c r="A1239" s="58"/>
      <c r="B1239" s="355"/>
      <c r="C1239" s="355"/>
      <c r="D1239" s="191"/>
      <c r="E1239" s="206">
        <f>IF(AND(Einträge!D1239&gt;=29,Einträge!D1239&lt;32),2,IF(AND(Einträge!D1239&gt;=32,Einträge!D1239&lt;=35),3,(IF(AND(Einträge!D1239&lt;29,Einträge!D1239&gt;0),1,IF(Einträge!D1239="",0,4)))))</f>
        <v>0</v>
      </c>
      <c r="F1239" s="351"/>
      <c r="G1239" s="352"/>
      <c r="H1239" s="351"/>
      <c r="I1239" s="352"/>
      <c r="J1239" s="345"/>
      <c r="K1239" s="346"/>
      <c r="L1239" s="346"/>
      <c r="M1239" s="188"/>
      <c r="N1239" s="31"/>
      <c r="O1239" s="30"/>
      <c r="P1239" s="30"/>
      <c r="Q1239" s="31"/>
      <c r="R1239" s="31"/>
      <c r="S1239" s="228"/>
      <c r="T1239" s="242"/>
      <c r="U1239" s="235"/>
    </row>
    <row r="1240" spans="1:21">
      <c r="A1240" s="36"/>
      <c r="B1240" s="353"/>
      <c r="C1240" s="354"/>
      <c r="D1240" s="137"/>
      <c r="E1240" s="206">
        <f>IF(AND(Einträge!D1240&gt;=29,Einträge!D1240&lt;32),2,IF(AND(Einträge!D1240&gt;=32,Einträge!D1240&lt;=35),3,(IF(AND(Einträge!D1240&lt;29,Einträge!D1240&gt;0),1,IF(Einträge!D1240="",0,4)))))</f>
        <v>0</v>
      </c>
      <c r="F1240" s="349"/>
      <c r="G1240" s="350"/>
      <c r="H1240" s="349"/>
      <c r="I1240" s="350"/>
      <c r="J1240" s="347"/>
      <c r="K1240" s="348"/>
      <c r="L1240" s="348"/>
      <c r="M1240" s="188"/>
      <c r="N1240" s="35"/>
      <c r="O1240" s="34"/>
      <c r="P1240" s="34"/>
      <c r="Q1240" s="35"/>
      <c r="R1240" s="35"/>
      <c r="S1240" s="227"/>
      <c r="T1240" s="241"/>
      <c r="U1240" s="234"/>
    </row>
    <row r="1241" spans="1:21">
      <c r="A1241" s="58"/>
      <c r="B1241" s="355"/>
      <c r="C1241" s="355"/>
      <c r="D1241" s="191"/>
      <c r="E1241" s="206">
        <f>IF(AND(Einträge!D1241&gt;=29,Einträge!D1241&lt;32),2,IF(AND(Einträge!D1241&gt;=32,Einträge!D1241&lt;=35),3,(IF(AND(Einträge!D1241&lt;29,Einträge!D1241&gt;0),1,IF(Einträge!D1241="",0,4)))))</f>
        <v>0</v>
      </c>
      <c r="F1241" s="351"/>
      <c r="G1241" s="352"/>
      <c r="H1241" s="351"/>
      <c r="I1241" s="352"/>
      <c r="J1241" s="345"/>
      <c r="K1241" s="346"/>
      <c r="L1241" s="346"/>
      <c r="M1241" s="188"/>
      <c r="N1241" s="31"/>
      <c r="O1241" s="30"/>
      <c r="P1241" s="30"/>
      <c r="Q1241" s="31"/>
      <c r="R1241" s="31"/>
      <c r="S1241" s="228"/>
      <c r="T1241" s="242"/>
      <c r="U1241" s="235"/>
    </row>
    <row r="1242" spans="1:21">
      <c r="A1242" s="36"/>
      <c r="B1242" s="353"/>
      <c r="C1242" s="354"/>
      <c r="D1242" s="137"/>
      <c r="E1242" s="206">
        <f>IF(AND(Einträge!D1242&gt;=29,Einträge!D1242&lt;32),2,IF(AND(Einträge!D1242&gt;=32,Einträge!D1242&lt;=35),3,(IF(AND(Einträge!D1242&lt;29,Einträge!D1242&gt;0),1,IF(Einträge!D1242="",0,4)))))</f>
        <v>0</v>
      </c>
      <c r="F1242" s="349"/>
      <c r="G1242" s="350"/>
      <c r="H1242" s="349"/>
      <c r="I1242" s="350"/>
      <c r="J1242" s="347"/>
      <c r="K1242" s="348"/>
      <c r="L1242" s="348"/>
      <c r="M1242" s="188"/>
      <c r="N1242" s="53"/>
      <c r="O1242" s="54"/>
      <c r="P1242" s="54"/>
      <c r="Q1242" s="53"/>
      <c r="R1242" s="53"/>
      <c r="S1242" s="230"/>
      <c r="T1242" s="244"/>
      <c r="U1242" s="237"/>
    </row>
    <row r="1243" spans="1:21">
      <c r="A1243" s="58"/>
      <c r="B1243" s="355"/>
      <c r="C1243" s="355"/>
      <c r="D1243" s="191"/>
      <c r="E1243" s="206">
        <f>IF(AND(Einträge!D1243&gt;=29,Einträge!D1243&lt;32),2,IF(AND(Einträge!D1243&gt;=32,Einträge!D1243&lt;=35),3,(IF(AND(Einträge!D1243&lt;29,Einträge!D1243&gt;0),1,IF(Einträge!D1243="",0,4)))))</f>
        <v>0</v>
      </c>
      <c r="F1243" s="351"/>
      <c r="G1243" s="352"/>
      <c r="H1243" s="351"/>
      <c r="I1243" s="352"/>
      <c r="J1243" s="345"/>
      <c r="K1243" s="346"/>
      <c r="L1243" s="346"/>
      <c r="M1243" s="188"/>
      <c r="N1243" s="31"/>
      <c r="O1243" s="30"/>
      <c r="P1243" s="30"/>
      <c r="Q1243" s="31"/>
      <c r="R1243" s="31"/>
      <c r="S1243" s="228"/>
      <c r="T1243" s="242"/>
      <c r="U1243" s="235"/>
    </row>
    <row r="1244" spans="1:21">
      <c r="A1244" s="36"/>
      <c r="B1244" s="353"/>
      <c r="C1244" s="354"/>
      <c r="D1244" s="137"/>
      <c r="E1244" s="206">
        <f>IF(AND(Einträge!D1244&gt;=29,Einträge!D1244&lt;32),2,IF(AND(Einträge!D1244&gt;=32,Einträge!D1244&lt;=35),3,(IF(AND(Einträge!D1244&lt;29,Einträge!D1244&gt;0),1,IF(Einträge!D1244="",0,4)))))</f>
        <v>0</v>
      </c>
      <c r="F1244" s="349"/>
      <c r="G1244" s="350"/>
      <c r="H1244" s="349"/>
      <c r="I1244" s="350"/>
      <c r="J1244" s="347"/>
      <c r="K1244" s="348"/>
      <c r="L1244" s="348"/>
      <c r="M1244" s="188"/>
      <c r="N1244" s="33"/>
      <c r="O1244" s="32"/>
      <c r="P1244" s="32"/>
      <c r="Q1244" s="33"/>
      <c r="R1244" s="33"/>
      <c r="S1244" s="229"/>
      <c r="T1244" s="243"/>
      <c r="U1244" s="236"/>
    </row>
    <row r="1245" spans="1:21">
      <c r="A1245" s="58"/>
      <c r="B1245" s="355"/>
      <c r="C1245" s="355"/>
      <c r="D1245" s="191"/>
      <c r="E1245" s="206">
        <f>IF(AND(Einträge!D1245&gt;=29,Einträge!D1245&lt;32),2,IF(AND(Einträge!D1245&gt;=32,Einträge!D1245&lt;=35),3,(IF(AND(Einträge!D1245&lt;29,Einträge!D1245&gt;0),1,IF(Einträge!D1245="",0,4)))))</f>
        <v>0</v>
      </c>
      <c r="F1245" s="351"/>
      <c r="G1245" s="352"/>
      <c r="H1245" s="351"/>
      <c r="I1245" s="352"/>
      <c r="J1245" s="345"/>
      <c r="K1245" s="346"/>
      <c r="L1245" s="346"/>
      <c r="M1245" s="188"/>
      <c r="N1245" s="31"/>
      <c r="O1245" s="30"/>
      <c r="P1245" s="30"/>
      <c r="Q1245" s="31"/>
      <c r="R1245" s="31"/>
      <c r="S1245" s="228"/>
      <c r="T1245" s="242"/>
      <c r="U1245" s="235"/>
    </row>
    <row r="1246" spans="1:21">
      <c r="A1246" s="36"/>
      <c r="B1246" s="353"/>
      <c r="C1246" s="354"/>
      <c r="D1246" s="137"/>
      <c r="E1246" s="206">
        <f>IF(AND(Einträge!D1246&gt;=29,Einträge!D1246&lt;32),2,IF(AND(Einträge!D1246&gt;=32,Einträge!D1246&lt;=35),3,(IF(AND(Einträge!D1246&lt;29,Einträge!D1246&gt;0),1,IF(Einträge!D1246="",0,4)))))</f>
        <v>0</v>
      </c>
      <c r="F1246" s="349"/>
      <c r="G1246" s="350"/>
      <c r="H1246" s="349"/>
      <c r="I1246" s="350"/>
      <c r="J1246" s="347"/>
      <c r="K1246" s="348"/>
      <c r="L1246" s="348"/>
      <c r="M1246" s="188"/>
      <c r="N1246" s="35"/>
      <c r="O1246" s="34"/>
      <c r="P1246" s="34"/>
      <c r="Q1246" s="35"/>
      <c r="R1246" s="35"/>
      <c r="S1246" s="227"/>
      <c r="T1246" s="241"/>
      <c r="U1246" s="234"/>
    </row>
    <row r="1247" spans="1:21">
      <c r="A1247" s="58"/>
      <c r="B1247" s="355"/>
      <c r="C1247" s="355"/>
      <c r="D1247" s="191"/>
      <c r="E1247" s="206">
        <f>IF(AND(Einträge!D1247&gt;=29,Einträge!D1247&lt;32),2,IF(AND(Einträge!D1247&gt;=32,Einträge!D1247&lt;=35),3,(IF(AND(Einträge!D1247&lt;29,Einträge!D1247&gt;0),1,IF(Einträge!D1247="",0,4)))))</f>
        <v>0</v>
      </c>
      <c r="F1247" s="351"/>
      <c r="G1247" s="352"/>
      <c r="H1247" s="351"/>
      <c r="I1247" s="352"/>
      <c r="J1247" s="345"/>
      <c r="K1247" s="346"/>
      <c r="L1247" s="346"/>
      <c r="M1247" s="188"/>
      <c r="N1247" s="31"/>
      <c r="O1247" s="30"/>
      <c r="P1247" s="30"/>
      <c r="Q1247" s="31"/>
      <c r="R1247" s="31"/>
      <c r="S1247" s="228"/>
      <c r="T1247" s="242"/>
      <c r="U1247" s="235"/>
    </row>
    <row r="1248" spans="1:21">
      <c r="A1248" s="36"/>
      <c r="B1248" s="353"/>
      <c r="C1248" s="354"/>
      <c r="D1248" s="137"/>
      <c r="E1248" s="206">
        <f>IF(AND(Einträge!D1248&gt;=29,Einträge!D1248&lt;32),2,IF(AND(Einträge!D1248&gt;=32,Einträge!D1248&lt;=35),3,(IF(AND(Einträge!D1248&lt;29,Einträge!D1248&gt;0),1,IF(Einträge!D1248="",0,4)))))</f>
        <v>0</v>
      </c>
      <c r="F1248" s="349"/>
      <c r="G1248" s="350"/>
      <c r="H1248" s="349"/>
      <c r="I1248" s="350"/>
      <c r="J1248" s="347"/>
      <c r="K1248" s="348"/>
      <c r="L1248" s="348"/>
      <c r="M1248" s="188"/>
      <c r="N1248" s="35"/>
      <c r="O1248" s="34"/>
      <c r="P1248" s="34"/>
      <c r="Q1248" s="35"/>
      <c r="R1248" s="35"/>
      <c r="S1248" s="227"/>
      <c r="T1248" s="241"/>
      <c r="U1248" s="234"/>
    </row>
    <row r="1249" spans="1:21">
      <c r="A1249" s="58"/>
      <c r="B1249" s="355"/>
      <c r="C1249" s="355"/>
      <c r="D1249" s="191"/>
      <c r="E1249" s="206">
        <f>IF(AND(Einträge!D1249&gt;=29,Einträge!D1249&lt;32),2,IF(AND(Einträge!D1249&gt;=32,Einträge!D1249&lt;=35),3,(IF(AND(Einträge!D1249&lt;29,Einträge!D1249&gt;0),1,IF(Einträge!D1249="",0,4)))))</f>
        <v>0</v>
      </c>
      <c r="F1249" s="351"/>
      <c r="G1249" s="352"/>
      <c r="H1249" s="351"/>
      <c r="I1249" s="352"/>
      <c r="J1249" s="345"/>
      <c r="K1249" s="346"/>
      <c r="L1249" s="346"/>
      <c r="M1249" s="188"/>
      <c r="N1249" s="31"/>
      <c r="O1249" s="30"/>
      <c r="P1249" s="30"/>
      <c r="Q1249" s="31"/>
      <c r="R1249" s="31"/>
      <c r="S1249" s="228"/>
      <c r="T1249" s="242"/>
      <c r="U1249" s="235"/>
    </row>
    <row r="1250" spans="1:21">
      <c r="A1250" s="36"/>
      <c r="B1250" s="353"/>
      <c r="C1250" s="354"/>
      <c r="D1250" s="137"/>
      <c r="E1250" s="206">
        <f>IF(AND(Einträge!D1250&gt;=29,Einträge!D1250&lt;32),2,IF(AND(Einträge!D1250&gt;=32,Einträge!D1250&lt;=35),3,(IF(AND(Einträge!D1250&lt;29,Einträge!D1250&gt;0),1,IF(Einträge!D1250="",0,4)))))</f>
        <v>0</v>
      </c>
      <c r="F1250" s="349"/>
      <c r="G1250" s="350"/>
      <c r="H1250" s="349"/>
      <c r="I1250" s="350"/>
      <c r="J1250" s="347"/>
      <c r="K1250" s="348"/>
      <c r="L1250" s="348"/>
      <c r="M1250" s="188"/>
      <c r="N1250" s="35"/>
      <c r="O1250" s="34"/>
      <c r="P1250" s="34"/>
      <c r="Q1250" s="35"/>
      <c r="R1250" s="35"/>
      <c r="S1250" s="227"/>
      <c r="T1250" s="241"/>
      <c r="U1250" s="234"/>
    </row>
    <row r="1251" spans="1:21">
      <c r="A1251" s="58"/>
      <c r="B1251" s="355"/>
      <c r="C1251" s="355"/>
      <c r="D1251" s="191"/>
      <c r="E1251" s="206">
        <f>IF(AND(Einträge!D1251&gt;=29,Einträge!D1251&lt;32),2,IF(AND(Einträge!D1251&gt;=32,Einträge!D1251&lt;=35),3,(IF(AND(Einträge!D1251&lt;29,Einträge!D1251&gt;0),1,IF(Einträge!D1251="",0,4)))))</f>
        <v>0</v>
      </c>
      <c r="F1251" s="351"/>
      <c r="G1251" s="352"/>
      <c r="H1251" s="351"/>
      <c r="I1251" s="352"/>
      <c r="J1251" s="345"/>
      <c r="K1251" s="346"/>
      <c r="L1251" s="346"/>
      <c r="M1251" s="188"/>
      <c r="N1251" s="31"/>
      <c r="O1251" s="30"/>
      <c r="P1251" s="30"/>
      <c r="Q1251" s="31"/>
      <c r="R1251" s="31"/>
      <c r="S1251" s="228"/>
      <c r="T1251" s="242"/>
      <c r="U1251" s="235"/>
    </row>
    <row r="1252" spans="1:21">
      <c r="A1252" s="36"/>
      <c r="B1252" s="353"/>
      <c r="C1252" s="354"/>
      <c r="D1252" s="137"/>
      <c r="E1252" s="206">
        <f>IF(AND(Einträge!D1252&gt;=29,Einträge!D1252&lt;32),2,IF(AND(Einträge!D1252&gt;=32,Einträge!D1252&lt;=35),3,(IF(AND(Einträge!D1252&lt;29,Einträge!D1252&gt;0),1,IF(Einträge!D1252="",0,4)))))</f>
        <v>0</v>
      </c>
      <c r="F1252" s="349"/>
      <c r="G1252" s="350"/>
      <c r="H1252" s="349"/>
      <c r="I1252" s="350"/>
      <c r="J1252" s="347"/>
      <c r="K1252" s="348"/>
      <c r="L1252" s="348"/>
      <c r="M1252" s="188"/>
      <c r="N1252" s="35"/>
      <c r="O1252" s="34"/>
      <c r="P1252" s="34"/>
      <c r="Q1252" s="35"/>
      <c r="R1252" s="35"/>
      <c r="S1252" s="227"/>
      <c r="T1252" s="241"/>
      <c r="U1252" s="234"/>
    </row>
    <row r="1253" spans="1:21">
      <c r="A1253" s="58"/>
      <c r="B1253" s="355"/>
      <c r="C1253" s="355"/>
      <c r="D1253" s="191"/>
      <c r="E1253" s="206">
        <f>IF(AND(Einträge!D1253&gt;=29,Einträge!D1253&lt;32),2,IF(AND(Einträge!D1253&gt;=32,Einträge!D1253&lt;=35),3,(IF(AND(Einträge!D1253&lt;29,Einträge!D1253&gt;0),1,IF(Einträge!D1253="",0,4)))))</f>
        <v>0</v>
      </c>
      <c r="F1253" s="351"/>
      <c r="G1253" s="352"/>
      <c r="H1253" s="351"/>
      <c r="I1253" s="352"/>
      <c r="J1253" s="345"/>
      <c r="K1253" s="346"/>
      <c r="L1253" s="346"/>
      <c r="M1253" s="188"/>
      <c r="N1253" s="31"/>
      <c r="O1253" s="30"/>
      <c r="P1253" s="30"/>
      <c r="Q1253" s="31"/>
      <c r="R1253" s="31"/>
      <c r="S1253" s="228"/>
      <c r="T1253" s="242"/>
      <c r="U1253" s="235"/>
    </row>
    <row r="1254" spans="1:21">
      <c r="A1254" s="36"/>
      <c r="B1254" s="353"/>
      <c r="C1254" s="354"/>
      <c r="D1254" s="137"/>
      <c r="E1254" s="206">
        <f>IF(AND(Einträge!D1254&gt;=29,Einträge!D1254&lt;32),2,IF(AND(Einträge!D1254&gt;=32,Einträge!D1254&lt;=35),3,(IF(AND(Einträge!D1254&lt;29,Einträge!D1254&gt;0),1,IF(Einträge!D1254="",0,4)))))</f>
        <v>0</v>
      </c>
      <c r="F1254" s="349"/>
      <c r="G1254" s="350"/>
      <c r="H1254" s="349"/>
      <c r="I1254" s="350"/>
      <c r="J1254" s="347"/>
      <c r="K1254" s="348"/>
      <c r="L1254" s="348"/>
      <c r="M1254" s="188"/>
      <c r="N1254" s="35"/>
      <c r="O1254" s="34"/>
      <c r="P1254" s="34"/>
      <c r="Q1254" s="35"/>
      <c r="R1254" s="35"/>
      <c r="S1254" s="227"/>
      <c r="T1254" s="241"/>
      <c r="U1254" s="234"/>
    </row>
    <row r="1255" spans="1:21">
      <c r="A1255" s="58"/>
      <c r="B1255" s="355"/>
      <c r="C1255" s="355"/>
      <c r="D1255" s="191"/>
      <c r="E1255" s="206">
        <f>IF(AND(Einträge!D1255&gt;=29,Einträge!D1255&lt;32),2,IF(AND(Einträge!D1255&gt;=32,Einträge!D1255&lt;=35),3,(IF(AND(Einträge!D1255&lt;29,Einträge!D1255&gt;0),1,IF(Einträge!D1255="",0,4)))))</f>
        <v>0</v>
      </c>
      <c r="F1255" s="351"/>
      <c r="G1255" s="352"/>
      <c r="H1255" s="351"/>
      <c r="I1255" s="352"/>
      <c r="J1255" s="345"/>
      <c r="K1255" s="346"/>
      <c r="L1255" s="346"/>
      <c r="M1255" s="188"/>
      <c r="N1255" s="31"/>
      <c r="O1255" s="30"/>
      <c r="P1255" s="30"/>
      <c r="Q1255" s="31"/>
      <c r="R1255" s="31"/>
      <c r="S1255" s="228"/>
      <c r="T1255" s="242"/>
      <c r="U1255" s="235"/>
    </row>
    <row r="1256" spans="1:21">
      <c r="A1256" s="36"/>
      <c r="B1256" s="353"/>
      <c r="C1256" s="354"/>
      <c r="D1256" s="137"/>
      <c r="E1256" s="206">
        <f>IF(AND(Einträge!D1256&gt;=29,Einträge!D1256&lt;32),2,IF(AND(Einträge!D1256&gt;=32,Einträge!D1256&lt;=35),3,(IF(AND(Einträge!D1256&lt;29,Einträge!D1256&gt;0),1,IF(Einträge!D1256="",0,4)))))</f>
        <v>0</v>
      </c>
      <c r="F1256" s="349"/>
      <c r="G1256" s="350"/>
      <c r="H1256" s="349"/>
      <c r="I1256" s="350"/>
      <c r="J1256" s="347"/>
      <c r="K1256" s="348"/>
      <c r="L1256" s="348"/>
      <c r="M1256" s="188"/>
      <c r="N1256" s="35"/>
      <c r="O1256" s="34"/>
      <c r="P1256" s="34"/>
      <c r="Q1256" s="35"/>
      <c r="R1256" s="35"/>
      <c r="S1256" s="227"/>
      <c r="T1256" s="241"/>
      <c r="U1256" s="234"/>
    </row>
    <row r="1257" spans="1:21">
      <c r="A1257" s="58"/>
      <c r="B1257" s="355"/>
      <c r="C1257" s="355"/>
      <c r="D1257" s="191"/>
      <c r="E1257" s="206">
        <f>IF(AND(Einträge!D1257&gt;=29,Einträge!D1257&lt;32),2,IF(AND(Einträge!D1257&gt;=32,Einträge!D1257&lt;=35),3,(IF(AND(Einträge!D1257&lt;29,Einträge!D1257&gt;0),1,IF(Einträge!D1257="",0,4)))))</f>
        <v>0</v>
      </c>
      <c r="F1257" s="351"/>
      <c r="G1257" s="352"/>
      <c r="H1257" s="351"/>
      <c r="I1257" s="352"/>
      <c r="J1257" s="345"/>
      <c r="K1257" s="346"/>
      <c r="L1257" s="346"/>
      <c r="M1257" s="188"/>
      <c r="N1257" s="31"/>
      <c r="O1257" s="30"/>
      <c r="P1257" s="30"/>
      <c r="Q1257" s="31"/>
      <c r="R1257" s="31"/>
      <c r="S1257" s="228"/>
      <c r="T1257" s="242"/>
      <c r="U1257" s="235"/>
    </row>
    <row r="1258" spans="1:21">
      <c r="A1258" s="36"/>
      <c r="B1258" s="353"/>
      <c r="C1258" s="354"/>
      <c r="D1258" s="137"/>
      <c r="E1258" s="206">
        <f>IF(AND(Einträge!D1258&gt;=29,Einträge!D1258&lt;32),2,IF(AND(Einträge!D1258&gt;=32,Einträge!D1258&lt;=35),3,(IF(AND(Einträge!D1258&lt;29,Einträge!D1258&gt;0),1,IF(Einträge!D1258="",0,4)))))</f>
        <v>0</v>
      </c>
      <c r="F1258" s="349"/>
      <c r="G1258" s="350"/>
      <c r="H1258" s="349"/>
      <c r="I1258" s="350"/>
      <c r="J1258" s="347"/>
      <c r="K1258" s="348"/>
      <c r="L1258" s="348"/>
      <c r="M1258" s="188"/>
      <c r="N1258" s="35"/>
      <c r="O1258" s="34"/>
      <c r="P1258" s="34"/>
      <c r="Q1258" s="35"/>
      <c r="R1258" s="35"/>
      <c r="S1258" s="227"/>
      <c r="T1258" s="241"/>
      <c r="U1258" s="234"/>
    </row>
    <row r="1259" spans="1:21">
      <c r="A1259" s="58"/>
      <c r="B1259" s="355"/>
      <c r="C1259" s="355"/>
      <c r="D1259" s="191"/>
      <c r="E1259" s="206">
        <f>IF(AND(Einträge!D1259&gt;=29,Einträge!D1259&lt;32),2,IF(AND(Einträge!D1259&gt;=32,Einträge!D1259&lt;=35),3,(IF(AND(Einträge!D1259&lt;29,Einträge!D1259&gt;0),1,IF(Einträge!D1259="",0,4)))))</f>
        <v>0</v>
      </c>
      <c r="F1259" s="351"/>
      <c r="G1259" s="352"/>
      <c r="H1259" s="351"/>
      <c r="I1259" s="352"/>
      <c r="J1259" s="345"/>
      <c r="K1259" s="346"/>
      <c r="L1259" s="346"/>
      <c r="M1259" s="188"/>
      <c r="N1259" s="31"/>
      <c r="O1259" s="30"/>
      <c r="P1259" s="30"/>
      <c r="Q1259" s="31"/>
      <c r="R1259" s="31"/>
      <c r="S1259" s="228"/>
      <c r="T1259" s="242"/>
      <c r="U1259" s="235"/>
    </row>
    <row r="1260" spans="1:21">
      <c r="A1260" s="36"/>
      <c r="B1260" s="353"/>
      <c r="C1260" s="354"/>
      <c r="D1260" s="137"/>
      <c r="E1260" s="206">
        <f>IF(AND(Einträge!D1260&gt;=29,Einträge!D1260&lt;32),2,IF(AND(Einträge!D1260&gt;=32,Einträge!D1260&lt;=35),3,(IF(AND(Einträge!D1260&lt;29,Einträge!D1260&gt;0),1,IF(Einträge!D1260="",0,4)))))</f>
        <v>0</v>
      </c>
      <c r="F1260" s="349"/>
      <c r="G1260" s="350"/>
      <c r="H1260" s="349"/>
      <c r="I1260" s="350"/>
      <c r="J1260" s="347"/>
      <c r="K1260" s="348"/>
      <c r="L1260" s="348"/>
      <c r="M1260" s="188"/>
      <c r="N1260" s="35"/>
      <c r="O1260" s="34"/>
      <c r="P1260" s="34"/>
      <c r="Q1260" s="35"/>
      <c r="R1260" s="35"/>
      <c r="S1260" s="227"/>
      <c r="T1260" s="241"/>
      <c r="U1260" s="234"/>
    </row>
    <row r="1261" spans="1:21">
      <c r="A1261" s="58"/>
      <c r="B1261" s="355"/>
      <c r="C1261" s="355"/>
      <c r="D1261" s="191"/>
      <c r="E1261" s="206">
        <f>IF(AND(Einträge!D1261&gt;=29,Einträge!D1261&lt;32),2,IF(AND(Einträge!D1261&gt;=32,Einträge!D1261&lt;=35),3,(IF(AND(Einträge!D1261&lt;29,Einträge!D1261&gt;0),1,IF(Einträge!D1261="",0,4)))))</f>
        <v>0</v>
      </c>
      <c r="F1261" s="351"/>
      <c r="G1261" s="352"/>
      <c r="H1261" s="351"/>
      <c r="I1261" s="352"/>
      <c r="J1261" s="345"/>
      <c r="K1261" s="346"/>
      <c r="L1261" s="346"/>
      <c r="M1261" s="188"/>
      <c r="N1261" s="31"/>
      <c r="O1261" s="30"/>
      <c r="P1261" s="30"/>
      <c r="Q1261" s="31"/>
      <c r="R1261" s="31"/>
      <c r="S1261" s="228"/>
      <c r="T1261" s="242"/>
      <c r="U1261" s="235"/>
    </row>
    <row r="1262" spans="1:21">
      <c r="A1262" s="36"/>
      <c r="B1262" s="353"/>
      <c r="C1262" s="354"/>
      <c r="D1262" s="137"/>
      <c r="E1262" s="206">
        <f>IF(AND(Einträge!D1262&gt;=29,Einträge!D1262&lt;32),2,IF(AND(Einträge!D1262&gt;=32,Einträge!D1262&lt;=35),3,(IF(AND(Einträge!D1262&lt;29,Einträge!D1262&gt;0),1,IF(Einträge!D1262="",0,4)))))</f>
        <v>0</v>
      </c>
      <c r="F1262" s="349"/>
      <c r="G1262" s="350"/>
      <c r="H1262" s="349"/>
      <c r="I1262" s="350"/>
      <c r="J1262" s="347"/>
      <c r="K1262" s="348"/>
      <c r="L1262" s="348"/>
      <c r="M1262" s="188"/>
      <c r="N1262" s="53"/>
      <c r="O1262" s="54"/>
      <c r="P1262" s="54"/>
      <c r="Q1262" s="53"/>
      <c r="R1262" s="53"/>
      <c r="S1262" s="230"/>
      <c r="T1262" s="244"/>
      <c r="U1262" s="237"/>
    </row>
    <row r="1263" spans="1:21">
      <c r="A1263" s="58"/>
      <c r="B1263" s="355"/>
      <c r="C1263" s="355"/>
      <c r="D1263" s="191"/>
      <c r="E1263" s="206">
        <f>IF(AND(Einträge!D1263&gt;=29,Einträge!D1263&lt;32),2,IF(AND(Einträge!D1263&gt;=32,Einträge!D1263&lt;=35),3,(IF(AND(Einträge!D1263&lt;29,Einträge!D1263&gt;0),1,IF(Einträge!D1263="",0,4)))))</f>
        <v>0</v>
      </c>
      <c r="F1263" s="351"/>
      <c r="G1263" s="352"/>
      <c r="H1263" s="351"/>
      <c r="I1263" s="352"/>
      <c r="J1263" s="345"/>
      <c r="K1263" s="346"/>
      <c r="L1263" s="346"/>
      <c r="M1263" s="188"/>
      <c r="N1263" s="31"/>
      <c r="O1263" s="30"/>
      <c r="P1263" s="30"/>
      <c r="Q1263" s="31"/>
      <c r="R1263" s="31"/>
      <c r="S1263" s="228"/>
      <c r="T1263" s="242"/>
      <c r="U1263" s="235"/>
    </row>
    <row r="1264" spans="1:21">
      <c r="A1264" s="36"/>
      <c r="B1264" s="353"/>
      <c r="C1264" s="354"/>
      <c r="D1264" s="137"/>
      <c r="E1264" s="206">
        <f>IF(AND(Einträge!D1264&gt;=29,Einträge!D1264&lt;32),2,IF(AND(Einträge!D1264&gt;=32,Einträge!D1264&lt;=35),3,(IF(AND(Einträge!D1264&lt;29,Einträge!D1264&gt;0),1,IF(Einträge!D1264="",0,4)))))</f>
        <v>0</v>
      </c>
      <c r="F1264" s="349"/>
      <c r="G1264" s="350"/>
      <c r="H1264" s="349"/>
      <c r="I1264" s="350"/>
      <c r="J1264" s="347"/>
      <c r="K1264" s="348"/>
      <c r="L1264" s="348"/>
      <c r="M1264" s="188"/>
      <c r="N1264" s="33"/>
      <c r="O1264" s="32"/>
      <c r="P1264" s="32"/>
      <c r="Q1264" s="33"/>
      <c r="R1264" s="33"/>
      <c r="S1264" s="229"/>
      <c r="T1264" s="243"/>
      <c r="U1264" s="236"/>
    </row>
    <row r="1265" spans="1:21">
      <c r="A1265" s="58"/>
      <c r="B1265" s="355"/>
      <c r="C1265" s="355"/>
      <c r="D1265" s="191"/>
      <c r="E1265" s="206">
        <f>IF(AND(Einträge!D1265&gt;=29,Einträge!D1265&lt;32),2,IF(AND(Einträge!D1265&gt;=32,Einträge!D1265&lt;=35),3,(IF(AND(Einträge!D1265&lt;29,Einträge!D1265&gt;0),1,IF(Einträge!D1265="",0,4)))))</f>
        <v>0</v>
      </c>
      <c r="F1265" s="351"/>
      <c r="G1265" s="352"/>
      <c r="H1265" s="351"/>
      <c r="I1265" s="352"/>
      <c r="J1265" s="345"/>
      <c r="K1265" s="346"/>
      <c r="L1265" s="346"/>
      <c r="M1265" s="188"/>
      <c r="N1265" s="31"/>
      <c r="O1265" s="30"/>
      <c r="P1265" s="30"/>
      <c r="Q1265" s="31"/>
      <c r="R1265" s="31"/>
      <c r="S1265" s="228"/>
      <c r="T1265" s="242"/>
      <c r="U1265" s="235"/>
    </row>
    <row r="1266" spans="1:21">
      <c r="A1266" s="36"/>
      <c r="B1266" s="353"/>
      <c r="C1266" s="354"/>
      <c r="D1266" s="137"/>
      <c r="E1266" s="206">
        <f>IF(AND(Einträge!D1266&gt;=29,Einträge!D1266&lt;32),2,IF(AND(Einträge!D1266&gt;=32,Einträge!D1266&lt;=35),3,(IF(AND(Einträge!D1266&lt;29,Einträge!D1266&gt;0),1,IF(Einträge!D1266="",0,4)))))</f>
        <v>0</v>
      </c>
      <c r="F1266" s="349"/>
      <c r="G1266" s="350"/>
      <c r="H1266" s="349"/>
      <c r="I1266" s="350"/>
      <c r="J1266" s="347"/>
      <c r="K1266" s="348"/>
      <c r="L1266" s="348"/>
      <c r="M1266" s="188"/>
      <c r="N1266" s="35"/>
      <c r="O1266" s="34"/>
      <c r="P1266" s="34"/>
      <c r="Q1266" s="35"/>
      <c r="R1266" s="35"/>
      <c r="S1266" s="227"/>
      <c r="T1266" s="241"/>
      <c r="U1266" s="234"/>
    </row>
    <row r="1267" spans="1:21">
      <c r="A1267" s="58"/>
      <c r="B1267" s="355"/>
      <c r="C1267" s="355"/>
      <c r="D1267" s="191"/>
      <c r="E1267" s="206">
        <f>IF(AND(Einträge!D1267&gt;=29,Einträge!D1267&lt;32),2,IF(AND(Einträge!D1267&gt;=32,Einträge!D1267&lt;=35),3,(IF(AND(Einträge!D1267&lt;29,Einträge!D1267&gt;0),1,IF(Einträge!D1267="",0,4)))))</f>
        <v>0</v>
      </c>
      <c r="F1267" s="351"/>
      <c r="G1267" s="352"/>
      <c r="H1267" s="351"/>
      <c r="I1267" s="352"/>
      <c r="J1267" s="345"/>
      <c r="K1267" s="346"/>
      <c r="L1267" s="346"/>
      <c r="M1267" s="188"/>
      <c r="N1267" s="31"/>
      <c r="O1267" s="30"/>
      <c r="P1267" s="30"/>
      <c r="Q1267" s="31"/>
      <c r="R1267" s="31"/>
      <c r="S1267" s="228"/>
      <c r="T1267" s="242"/>
      <c r="U1267" s="235"/>
    </row>
    <row r="1268" spans="1:21">
      <c r="A1268" s="36"/>
      <c r="B1268" s="353"/>
      <c r="C1268" s="354"/>
      <c r="D1268" s="137"/>
      <c r="E1268" s="206">
        <f>IF(AND(Einträge!D1268&gt;=29,Einträge!D1268&lt;32),2,IF(AND(Einträge!D1268&gt;=32,Einträge!D1268&lt;=35),3,(IF(AND(Einträge!D1268&lt;29,Einträge!D1268&gt;0),1,IF(Einträge!D1268="",0,4)))))</f>
        <v>0</v>
      </c>
      <c r="F1268" s="349"/>
      <c r="G1268" s="350"/>
      <c r="H1268" s="349"/>
      <c r="I1268" s="350"/>
      <c r="J1268" s="347"/>
      <c r="K1268" s="348"/>
      <c r="L1268" s="348"/>
      <c r="M1268" s="188"/>
      <c r="N1268" s="35"/>
      <c r="O1268" s="34"/>
      <c r="P1268" s="34"/>
      <c r="Q1268" s="35"/>
      <c r="R1268" s="35"/>
      <c r="S1268" s="227"/>
      <c r="T1268" s="241"/>
      <c r="U1268" s="234"/>
    </row>
    <row r="1269" spans="1:21">
      <c r="A1269" s="58"/>
      <c r="B1269" s="355"/>
      <c r="C1269" s="355"/>
      <c r="D1269" s="191"/>
      <c r="E1269" s="206">
        <f>IF(AND(Einträge!D1269&gt;=29,Einträge!D1269&lt;32),2,IF(AND(Einträge!D1269&gt;=32,Einträge!D1269&lt;=35),3,(IF(AND(Einträge!D1269&lt;29,Einträge!D1269&gt;0),1,IF(Einträge!D1269="",0,4)))))</f>
        <v>0</v>
      </c>
      <c r="F1269" s="351"/>
      <c r="G1269" s="352"/>
      <c r="H1269" s="351"/>
      <c r="I1269" s="352"/>
      <c r="J1269" s="345"/>
      <c r="K1269" s="346"/>
      <c r="L1269" s="346"/>
      <c r="M1269" s="188"/>
      <c r="N1269" s="31"/>
      <c r="O1269" s="30"/>
      <c r="P1269" s="30"/>
      <c r="Q1269" s="31"/>
      <c r="R1269" s="31"/>
      <c r="S1269" s="228"/>
      <c r="T1269" s="242"/>
      <c r="U1269" s="235"/>
    </row>
    <row r="1270" spans="1:21">
      <c r="A1270" s="36"/>
      <c r="B1270" s="353"/>
      <c r="C1270" s="354"/>
      <c r="D1270" s="137"/>
      <c r="E1270" s="206">
        <f>IF(AND(Einträge!D1270&gt;=29,Einträge!D1270&lt;32),2,IF(AND(Einträge!D1270&gt;=32,Einträge!D1270&lt;=35),3,(IF(AND(Einträge!D1270&lt;29,Einträge!D1270&gt;0),1,IF(Einträge!D1270="",0,4)))))</f>
        <v>0</v>
      </c>
      <c r="F1270" s="349"/>
      <c r="G1270" s="350"/>
      <c r="H1270" s="349"/>
      <c r="I1270" s="350"/>
      <c r="J1270" s="347"/>
      <c r="K1270" s="348"/>
      <c r="L1270" s="348"/>
      <c r="M1270" s="188"/>
      <c r="N1270" s="35"/>
      <c r="O1270" s="34"/>
      <c r="P1270" s="34"/>
      <c r="Q1270" s="35"/>
      <c r="R1270" s="35"/>
      <c r="S1270" s="227"/>
      <c r="T1270" s="241"/>
      <c r="U1270" s="234"/>
    </row>
    <row r="1271" spans="1:21">
      <c r="A1271" s="58"/>
      <c r="B1271" s="355"/>
      <c r="C1271" s="355"/>
      <c r="D1271" s="191"/>
      <c r="E1271" s="206">
        <f>IF(AND(Einträge!D1271&gt;=29,Einträge!D1271&lt;32),2,IF(AND(Einträge!D1271&gt;=32,Einträge!D1271&lt;=35),3,(IF(AND(Einträge!D1271&lt;29,Einträge!D1271&gt;0),1,IF(Einträge!D1271="",0,4)))))</f>
        <v>0</v>
      </c>
      <c r="F1271" s="351"/>
      <c r="G1271" s="352"/>
      <c r="H1271" s="351"/>
      <c r="I1271" s="352"/>
      <c r="J1271" s="345"/>
      <c r="K1271" s="346"/>
      <c r="L1271" s="346"/>
      <c r="M1271" s="188"/>
      <c r="N1271" s="31"/>
      <c r="O1271" s="30"/>
      <c r="P1271" s="30"/>
      <c r="Q1271" s="31"/>
      <c r="R1271" s="31"/>
      <c r="S1271" s="228"/>
      <c r="T1271" s="242"/>
      <c r="U1271" s="235"/>
    </row>
    <row r="1272" spans="1:21">
      <c r="A1272" s="36"/>
      <c r="B1272" s="353"/>
      <c r="C1272" s="354"/>
      <c r="D1272" s="137"/>
      <c r="E1272" s="206">
        <f>IF(AND(Einträge!D1272&gt;=29,Einträge!D1272&lt;32),2,IF(AND(Einträge!D1272&gt;=32,Einträge!D1272&lt;=35),3,(IF(AND(Einträge!D1272&lt;29,Einträge!D1272&gt;0),1,IF(Einträge!D1272="",0,4)))))</f>
        <v>0</v>
      </c>
      <c r="F1272" s="349"/>
      <c r="G1272" s="350"/>
      <c r="H1272" s="349"/>
      <c r="I1272" s="350"/>
      <c r="J1272" s="347"/>
      <c r="K1272" s="348"/>
      <c r="L1272" s="348"/>
      <c r="M1272" s="188"/>
      <c r="N1272" s="35"/>
      <c r="O1272" s="34"/>
      <c r="P1272" s="34"/>
      <c r="Q1272" s="35"/>
      <c r="R1272" s="35"/>
      <c r="S1272" s="227"/>
      <c r="T1272" s="241"/>
      <c r="U1272" s="234"/>
    </row>
    <row r="1273" spans="1:21">
      <c r="A1273" s="58"/>
      <c r="B1273" s="355"/>
      <c r="C1273" s="355"/>
      <c r="D1273" s="191"/>
      <c r="E1273" s="206">
        <f>IF(AND(Einträge!D1273&gt;=29,Einträge!D1273&lt;32),2,IF(AND(Einträge!D1273&gt;=32,Einträge!D1273&lt;=35),3,(IF(AND(Einträge!D1273&lt;29,Einträge!D1273&gt;0),1,IF(Einträge!D1273="",0,4)))))</f>
        <v>0</v>
      </c>
      <c r="F1273" s="351"/>
      <c r="G1273" s="352"/>
      <c r="H1273" s="351"/>
      <c r="I1273" s="352"/>
      <c r="J1273" s="345"/>
      <c r="K1273" s="346"/>
      <c r="L1273" s="346"/>
      <c r="M1273" s="188"/>
      <c r="N1273" s="31"/>
      <c r="O1273" s="30"/>
      <c r="P1273" s="30"/>
      <c r="Q1273" s="31"/>
      <c r="R1273" s="31"/>
      <c r="S1273" s="228"/>
      <c r="T1273" s="242"/>
      <c r="U1273" s="235"/>
    </row>
    <row r="1274" spans="1:21">
      <c r="A1274" s="36"/>
      <c r="B1274" s="353"/>
      <c r="C1274" s="354"/>
      <c r="D1274" s="137"/>
      <c r="E1274" s="206">
        <f>IF(AND(Einträge!D1274&gt;=29,Einträge!D1274&lt;32),2,IF(AND(Einträge!D1274&gt;=32,Einträge!D1274&lt;=35),3,(IF(AND(Einträge!D1274&lt;29,Einträge!D1274&gt;0),1,IF(Einträge!D1274="",0,4)))))</f>
        <v>0</v>
      </c>
      <c r="F1274" s="349"/>
      <c r="G1274" s="350"/>
      <c r="H1274" s="349"/>
      <c r="I1274" s="350"/>
      <c r="J1274" s="347"/>
      <c r="K1274" s="348"/>
      <c r="L1274" s="348"/>
      <c r="M1274" s="188"/>
      <c r="N1274" s="35"/>
      <c r="O1274" s="34"/>
      <c r="P1274" s="34"/>
      <c r="Q1274" s="35"/>
      <c r="R1274" s="35"/>
      <c r="S1274" s="227"/>
      <c r="T1274" s="241"/>
      <c r="U1274" s="234"/>
    </row>
    <row r="1275" spans="1:21">
      <c r="A1275" s="58"/>
      <c r="B1275" s="355"/>
      <c r="C1275" s="355"/>
      <c r="D1275" s="191"/>
      <c r="E1275" s="206">
        <f>IF(AND(Einträge!D1275&gt;=29,Einträge!D1275&lt;32),2,IF(AND(Einträge!D1275&gt;=32,Einträge!D1275&lt;=35),3,(IF(AND(Einträge!D1275&lt;29,Einträge!D1275&gt;0),1,IF(Einträge!D1275="",0,4)))))</f>
        <v>0</v>
      </c>
      <c r="F1275" s="351"/>
      <c r="G1275" s="352"/>
      <c r="H1275" s="351"/>
      <c r="I1275" s="352"/>
      <c r="J1275" s="345"/>
      <c r="K1275" s="346"/>
      <c r="L1275" s="346"/>
      <c r="M1275" s="188"/>
      <c r="N1275" s="31"/>
      <c r="O1275" s="30"/>
      <c r="P1275" s="30"/>
      <c r="Q1275" s="31"/>
      <c r="R1275" s="31"/>
      <c r="S1275" s="228"/>
      <c r="T1275" s="242"/>
      <c r="U1275" s="235"/>
    </row>
    <row r="1276" spans="1:21">
      <c r="A1276" s="36"/>
      <c r="B1276" s="353"/>
      <c r="C1276" s="354"/>
      <c r="D1276" s="137"/>
      <c r="E1276" s="206">
        <f>IF(AND(Einträge!D1276&gt;=29,Einträge!D1276&lt;32),2,IF(AND(Einträge!D1276&gt;=32,Einträge!D1276&lt;=35),3,(IF(AND(Einträge!D1276&lt;29,Einträge!D1276&gt;0),1,IF(Einträge!D1276="",0,4)))))</f>
        <v>0</v>
      </c>
      <c r="F1276" s="349"/>
      <c r="G1276" s="350"/>
      <c r="H1276" s="349"/>
      <c r="I1276" s="350"/>
      <c r="J1276" s="347"/>
      <c r="K1276" s="348"/>
      <c r="L1276" s="348"/>
      <c r="M1276" s="188"/>
      <c r="N1276" s="35"/>
      <c r="O1276" s="34"/>
      <c r="P1276" s="34"/>
      <c r="Q1276" s="35"/>
      <c r="R1276" s="35"/>
      <c r="S1276" s="227"/>
      <c r="T1276" s="241"/>
      <c r="U1276" s="234"/>
    </row>
    <row r="1277" spans="1:21">
      <c r="A1277" s="58"/>
      <c r="B1277" s="355"/>
      <c r="C1277" s="355"/>
      <c r="D1277" s="191"/>
      <c r="E1277" s="206">
        <f>IF(AND(Einträge!D1277&gt;=29,Einträge!D1277&lt;32),2,IF(AND(Einträge!D1277&gt;=32,Einträge!D1277&lt;=35),3,(IF(AND(Einträge!D1277&lt;29,Einträge!D1277&gt;0),1,IF(Einträge!D1277="",0,4)))))</f>
        <v>0</v>
      </c>
      <c r="F1277" s="351"/>
      <c r="G1277" s="352"/>
      <c r="H1277" s="351"/>
      <c r="I1277" s="352"/>
      <c r="J1277" s="345"/>
      <c r="K1277" s="346"/>
      <c r="L1277" s="346"/>
      <c r="M1277" s="188"/>
      <c r="N1277" s="31"/>
      <c r="O1277" s="30"/>
      <c r="P1277" s="30"/>
      <c r="Q1277" s="31"/>
      <c r="R1277" s="31"/>
      <c r="S1277" s="228"/>
      <c r="T1277" s="242"/>
      <c r="U1277" s="235"/>
    </row>
    <row r="1278" spans="1:21">
      <c r="A1278" s="36"/>
      <c r="B1278" s="353"/>
      <c r="C1278" s="354"/>
      <c r="D1278" s="137"/>
      <c r="E1278" s="206">
        <f>IF(AND(Einträge!D1278&gt;=29,Einträge!D1278&lt;32),2,IF(AND(Einträge!D1278&gt;=32,Einträge!D1278&lt;=35),3,(IF(AND(Einträge!D1278&lt;29,Einträge!D1278&gt;0),1,IF(Einträge!D1278="",0,4)))))</f>
        <v>0</v>
      </c>
      <c r="F1278" s="349"/>
      <c r="G1278" s="350"/>
      <c r="H1278" s="349"/>
      <c r="I1278" s="350"/>
      <c r="J1278" s="347"/>
      <c r="K1278" s="348"/>
      <c r="L1278" s="348"/>
      <c r="M1278" s="188"/>
      <c r="N1278" s="35"/>
      <c r="O1278" s="34"/>
      <c r="P1278" s="34"/>
      <c r="Q1278" s="35"/>
      <c r="R1278" s="35"/>
      <c r="S1278" s="227"/>
      <c r="T1278" s="241"/>
      <c r="U1278" s="234"/>
    </row>
    <row r="1279" spans="1:21">
      <c r="A1279" s="58"/>
      <c r="B1279" s="355"/>
      <c r="C1279" s="355"/>
      <c r="D1279" s="191"/>
      <c r="E1279" s="206">
        <f>IF(AND(Einträge!D1279&gt;=29,Einträge!D1279&lt;32),2,IF(AND(Einträge!D1279&gt;=32,Einträge!D1279&lt;=35),3,(IF(AND(Einträge!D1279&lt;29,Einträge!D1279&gt;0),1,IF(Einträge!D1279="",0,4)))))</f>
        <v>0</v>
      </c>
      <c r="F1279" s="351"/>
      <c r="G1279" s="352"/>
      <c r="H1279" s="351"/>
      <c r="I1279" s="352"/>
      <c r="J1279" s="345"/>
      <c r="K1279" s="346"/>
      <c r="L1279" s="346"/>
      <c r="M1279" s="188"/>
      <c r="N1279" s="31"/>
      <c r="O1279" s="30"/>
      <c r="P1279" s="30"/>
      <c r="Q1279" s="31"/>
      <c r="R1279" s="31"/>
      <c r="S1279" s="228"/>
      <c r="T1279" s="242"/>
      <c r="U1279" s="235"/>
    </row>
    <row r="1280" spans="1:21">
      <c r="A1280" s="36"/>
      <c r="B1280" s="353"/>
      <c r="C1280" s="354"/>
      <c r="D1280" s="137"/>
      <c r="E1280" s="206">
        <f>IF(AND(Einträge!D1280&gt;=29,Einträge!D1280&lt;32),2,IF(AND(Einträge!D1280&gt;=32,Einträge!D1280&lt;=35),3,(IF(AND(Einträge!D1280&lt;29,Einträge!D1280&gt;0),1,IF(Einträge!D1280="",0,4)))))</f>
        <v>0</v>
      </c>
      <c r="F1280" s="349"/>
      <c r="G1280" s="350"/>
      <c r="H1280" s="349"/>
      <c r="I1280" s="350"/>
      <c r="J1280" s="347"/>
      <c r="K1280" s="348"/>
      <c r="L1280" s="348"/>
      <c r="M1280" s="188"/>
      <c r="N1280" s="35"/>
      <c r="O1280" s="34"/>
      <c r="P1280" s="34"/>
      <c r="Q1280" s="35"/>
      <c r="R1280" s="35"/>
      <c r="S1280" s="227"/>
      <c r="T1280" s="241"/>
      <c r="U1280" s="234"/>
    </row>
    <row r="1281" spans="1:21" ht="16.5" thickBot="1">
      <c r="A1281" s="58"/>
      <c r="B1281" s="355"/>
      <c r="C1281" s="355"/>
      <c r="D1281" s="191"/>
      <c r="E1281" s="206">
        <f>IF(AND(Einträge!D1281&gt;=29,Einträge!D1281&lt;32),2,IF(AND(Einträge!D1281&gt;=32,Einträge!D1281&lt;=35),3,(IF(AND(Einträge!D1281&lt;29,Einträge!D1281&gt;0),1,IF(Einträge!D1281="",0,4)))))</f>
        <v>0</v>
      </c>
      <c r="F1281" s="351"/>
      <c r="G1281" s="352"/>
      <c r="H1281" s="351"/>
      <c r="I1281" s="352"/>
      <c r="J1281" s="345"/>
      <c r="K1281" s="346"/>
      <c r="L1281" s="346"/>
      <c r="M1281" s="188"/>
      <c r="N1281" s="31"/>
      <c r="O1281" s="30"/>
      <c r="P1281" s="30"/>
      <c r="Q1281" s="31"/>
      <c r="R1281" s="31"/>
      <c r="S1281" s="228"/>
      <c r="T1281" s="242"/>
      <c r="U1281" s="235"/>
    </row>
    <row r="1282" spans="1:21">
      <c r="A1282" s="36"/>
      <c r="B1282" s="353"/>
      <c r="C1282" s="354"/>
      <c r="D1282" s="137"/>
      <c r="E1282" s="206">
        <f>IF(AND(Einträge!D1282&gt;=29,Einträge!D1282&lt;32),2,IF(AND(Einträge!D1282&gt;=32,Einträge!D1282&lt;=35),3,(IF(AND(Einträge!D1282&lt;29,Einträge!D1282&gt;0),1,IF(Einträge!D1282="",0,4)))))</f>
        <v>0</v>
      </c>
      <c r="F1282" s="349"/>
      <c r="G1282" s="350"/>
      <c r="H1282" s="349"/>
      <c r="I1282" s="350"/>
      <c r="J1282" s="347"/>
      <c r="K1282" s="348"/>
      <c r="L1282" s="348"/>
      <c r="M1282" s="188"/>
      <c r="N1282" s="29"/>
      <c r="O1282" s="28"/>
      <c r="P1282" s="28"/>
      <c r="Q1282" s="29"/>
      <c r="R1282" s="29"/>
      <c r="S1282" s="231"/>
      <c r="T1282" s="245"/>
      <c r="U1282" s="238"/>
    </row>
    <row r="1283" spans="1:21">
      <c r="A1283" s="58"/>
      <c r="B1283" s="355"/>
      <c r="C1283" s="355"/>
      <c r="D1283" s="191"/>
      <c r="E1283" s="206">
        <f>IF(AND(Einträge!D1283&gt;=29,Einträge!D1283&lt;32),2,IF(AND(Einträge!D1283&gt;=32,Einträge!D1283&lt;=35),3,(IF(AND(Einträge!D1283&lt;29,Einträge!D1283&gt;0),1,IF(Einträge!D1283="",0,4)))))</f>
        <v>0</v>
      </c>
      <c r="F1283" s="351"/>
      <c r="G1283" s="352"/>
      <c r="H1283" s="351"/>
      <c r="I1283" s="352"/>
      <c r="J1283" s="345"/>
      <c r="K1283" s="346"/>
      <c r="L1283" s="346"/>
      <c r="M1283" s="188"/>
      <c r="N1283" s="31"/>
      <c r="O1283" s="30"/>
      <c r="P1283" s="30"/>
      <c r="Q1283" s="31"/>
      <c r="R1283" s="31"/>
      <c r="S1283" s="228"/>
      <c r="T1283" s="242"/>
      <c r="U1283" s="235"/>
    </row>
    <row r="1284" spans="1:21">
      <c r="A1284" s="36"/>
      <c r="B1284" s="353"/>
      <c r="C1284" s="354"/>
      <c r="D1284" s="137"/>
      <c r="E1284" s="206">
        <f>IF(AND(Einträge!D1284&gt;=29,Einträge!D1284&lt;32),2,IF(AND(Einträge!D1284&gt;=32,Einträge!D1284&lt;=35),3,(IF(AND(Einträge!D1284&lt;29,Einträge!D1284&gt;0),1,IF(Einträge!D1284="",0,4)))))</f>
        <v>0</v>
      </c>
      <c r="F1284" s="349"/>
      <c r="G1284" s="350"/>
      <c r="H1284" s="349"/>
      <c r="I1284" s="350"/>
      <c r="J1284" s="347"/>
      <c r="K1284" s="348"/>
      <c r="L1284" s="348"/>
      <c r="M1284" s="188"/>
      <c r="N1284" s="33"/>
      <c r="O1284" s="32"/>
      <c r="P1284" s="32"/>
      <c r="Q1284" s="33"/>
      <c r="R1284" s="33"/>
      <c r="S1284" s="229"/>
      <c r="T1284" s="243"/>
      <c r="U1284" s="236"/>
    </row>
    <row r="1285" spans="1:21">
      <c r="A1285" s="58"/>
      <c r="B1285" s="355"/>
      <c r="C1285" s="355"/>
      <c r="D1285" s="191"/>
      <c r="E1285" s="206">
        <f>IF(AND(Einträge!D1285&gt;=29,Einträge!D1285&lt;32),2,IF(AND(Einträge!D1285&gt;=32,Einträge!D1285&lt;=35),3,(IF(AND(Einträge!D1285&lt;29,Einträge!D1285&gt;0),1,IF(Einträge!D1285="",0,4)))))</f>
        <v>0</v>
      </c>
      <c r="F1285" s="351"/>
      <c r="G1285" s="352"/>
      <c r="H1285" s="351"/>
      <c r="I1285" s="352"/>
      <c r="J1285" s="345"/>
      <c r="K1285" s="346"/>
      <c r="L1285" s="346"/>
      <c r="M1285" s="188"/>
      <c r="N1285" s="31"/>
      <c r="O1285" s="30"/>
      <c r="P1285" s="30"/>
      <c r="Q1285" s="31"/>
      <c r="R1285" s="31"/>
      <c r="S1285" s="228"/>
      <c r="T1285" s="242"/>
      <c r="U1285" s="235"/>
    </row>
    <row r="1286" spans="1:21">
      <c r="A1286" s="36"/>
      <c r="B1286" s="353"/>
      <c r="C1286" s="354"/>
      <c r="D1286" s="137"/>
      <c r="E1286" s="206">
        <f>IF(AND(Einträge!D1286&gt;=29,Einträge!D1286&lt;32),2,IF(AND(Einträge!D1286&gt;=32,Einträge!D1286&lt;=35),3,(IF(AND(Einträge!D1286&lt;29,Einträge!D1286&gt;0),1,IF(Einträge!D1286="",0,4)))))</f>
        <v>0</v>
      </c>
      <c r="F1286" s="349"/>
      <c r="G1286" s="350"/>
      <c r="H1286" s="349"/>
      <c r="I1286" s="350"/>
      <c r="J1286" s="347"/>
      <c r="K1286" s="348"/>
      <c r="L1286" s="348"/>
      <c r="M1286" s="188"/>
      <c r="N1286" s="35"/>
      <c r="O1286" s="34"/>
      <c r="P1286" s="34"/>
      <c r="Q1286" s="35"/>
      <c r="R1286" s="35"/>
      <c r="S1286" s="227"/>
      <c r="T1286" s="241"/>
      <c r="U1286" s="234"/>
    </row>
    <row r="1287" spans="1:21">
      <c r="A1287" s="58"/>
      <c r="B1287" s="355"/>
      <c r="C1287" s="355"/>
      <c r="D1287" s="191"/>
      <c r="E1287" s="206">
        <f>IF(AND(Einträge!D1287&gt;=29,Einträge!D1287&lt;32),2,IF(AND(Einträge!D1287&gt;=32,Einträge!D1287&lt;=35),3,(IF(AND(Einträge!D1287&lt;29,Einträge!D1287&gt;0),1,IF(Einträge!D1287="",0,4)))))</f>
        <v>0</v>
      </c>
      <c r="F1287" s="351"/>
      <c r="G1287" s="352"/>
      <c r="H1287" s="351"/>
      <c r="I1287" s="352"/>
      <c r="J1287" s="345"/>
      <c r="K1287" s="346"/>
      <c r="L1287" s="346"/>
      <c r="M1287" s="188"/>
      <c r="N1287" s="31"/>
      <c r="O1287" s="30"/>
      <c r="P1287" s="30"/>
      <c r="Q1287" s="31"/>
      <c r="R1287" s="31"/>
      <c r="S1287" s="228"/>
      <c r="T1287" s="242"/>
      <c r="U1287" s="235"/>
    </row>
    <row r="1288" spans="1:21">
      <c r="A1288" s="36"/>
      <c r="B1288" s="353"/>
      <c r="C1288" s="354"/>
      <c r="D1288" s="137"/>
      <c r="E1288" s="206">
        <f>IF(AND(Einträge!D1288&gt;=29,Einträge!D1288&lt;32),2,IF(AND(Einträge!D1288&gt;=32,Einträge!D1288&lt;=35),3,(IF(AND(Einträge!D1288&lt;29,Einträge!D1288&gt;0),1,IF(Einträge!D1288="",0,4)))))</f>
        <v>0</v>
      </c>
      <c r="F1288" s="349"/>
      <c r="G1288" s="350"/>
      <c r="H1288" s="349"/>
      <c r="I1288" s="350"/>
      <c r="J1288" s="347"/>
      <c r="K1288" s="348"/>
      <c r="L1288" s="348"/>
      <c r="M1288" s="188"/>
      <c r="N1288" s="35"/>
      <c r="O1288" s="34"/>
      <c r="P1288" s="34"/>
      <c r="Q1288" s="35"/>
      <c r="R1288" s="35"/>
      <c r="S1288" s="227"/>
      <c r="T1288" s="241"/>
      <c r="U1288" s="234"/>
    </row>
    <row r="1289" spans="1:21">
      <c r="A1289" s="58"/>
      <c r="B1289" s="355"/>
      <c r="C1289" s="355"/>
      <c r="D1289" s="191"/>
      <c r="E1289" s="206">
        <f>IF(AND(Einträge!D1289&gt;=29,Einträge!D1289&lt;32),2,IF(AND(Einträge!D1289&gt;=32,Einträge!D1289&lt;=35),3,(IF(AND(Einträge!D1289&lt;29,Einträge!D1289&gt;0),1,IF(Einträge!D1289="",0,4)))))</f>
        <v>0</v>
      </c>
      <c r="F1289" s="351"/>
      <c r="G1289" s="352"/>
      <c r="H1289" s="351"/>
      <c r="I1289" s="352"/>
      <c r="J1289" s="345"/>
      <c r="K1289" s="346"/>
      <c r="L1289" s="346"/>
      <c r="M1289" s="188"/>
      <c r="N1289" s="31"/>
      <c r="O1289" s="30"/>
      <c r="P1289" s="30"/>
      <c r="Q1289" s="31"/>
      <c r="R1289" s="31"/>
      <c r="S1289" s="228"/>
      <c r="T1289" s="242"/>
      <c r="U1289" s="235"/>
    </row>
    <row r="1290" spans="1:21">
      <c r="A1290" s="36"/>
      <c r="B1290" s="353"/>
      <c r="C1290" s="354"/>
      <c r="D1290" s="137"/>
      <c r="E1290" s="206">
        <f>IF(AND(Einträge!D1290&gt;=29,Einträge!D1290&lt;32),2,IF(AND(Einträge!D1290&gt;=32,Einträge!D1290&lt;=35),3,(IF(AND(Einträge!D1290&lt;29,Einträge!D1290&gt;0),1,IF(Einträge!D1290="",0,4)))))</f>
        <v>0</v>
      </c>
      <c r="F1290" s="349"/>
      <c r="G1290" s="350"/>
      <c r="H1290" s="349"/>
      <c r="I1290" s="350"/>
      <c r="J1290" s="347"/>
      <c r="K1290" s="348"/>
      <c r="L1290" s="348"/>
      <c r="M1290" s="188"/>
      <c r="N1290" s="35"/>
      <c r="O1290" s="34"/>
      <c r="P1290" s="34"/>
      <c r="Q1290" s="35"/>
      <c r="R1290" s="35"/>
      <c r="S1290" s="227"/>
      <c r="T1290" s="241"/>
      <c r="U1290" s="234"/>
    </row>
    <row r="1291" spans="1:21">
      <c r="A1291" s="58"/>
      <c r="B1291" s="355"/>
      <c r="C1291" s="355"/>
      <c r="D1291" s="191"/>
      <c r="E1291" s="206">
        <f>IF(AND(Einträge!D1291&gt;=29,Einträge!D1291&lt;32),2,IF(AND(Einträge!D1291&gt;=32,Einträge!D1291&lt;=35),3,(IF(AND(Einträge!D1291&lt;29,Einträge!D1291&gt;0),1,IF(Einträge!D1291="",0,4)))))</f>
        <v>0</v>
      </c>
      <c r="F1291" s="351"/>
      <c r="G1291" s="352"/>
      <c r="H1291" s="351"/>
      <c r="I1291" s="352"/>
      <c r="J1291" s="345"/>
      <c r="K1291" s="346"/>
      <c r="L1291" s="346"/>
      <c r="M1291" s="188"/>
      <c r="N1291" s="31"/>
      <c r="O1291" s="30"/>
      <c r="P1291" s="30"/>
      <c r="Q1291" s="31"/>
      <c r="R1291" s="31"/>
      <c r="S1291" s="228"/>
      <c r="T1291" s="242"/>
      <c r="U1291" s="235"/>
    </row>
    <row r="1292" spans="1:21">
      <c r="A1292" s="36"/>
      <c r="B1292" s="353"/>
      <c r="C1292" s="354"/>
      <c r="D1292" s="137"/>
      <c r="E1292" s="206">
        <f>IF(AND(Einträge!D1292&gt;=29,Einträge!D1292&lt;32),2,IF(AND(Einträge!D1292&gt;=32,Einträge!D1292&lt;=35),3,(IF(AND(Einträge!D1292&lt;29,Einträge!D1292&gt;0),1,IF(Einträge!D1292="",0,4)))))</f>
        <v>0</v>
      </c>
      <c r="F1292" s="349"/>
      <c r="G1292" s="350"/>
      <c r="H1292" s="349"/>
      <c r="I1292" s="350"/>
      <c r="J1292" s="347"/>
      <c r="K1292" s="348"/>
      <c r="L1292" s="348"/>
      <c r="M1292" s="188"/>
      <c r="N1292" s="35"/>
      <c r="O1292" s="34"/>
      <c r="P1292" s="34"/>
      <c r="Q1292" s="35"/>
      <c r="R1292" s="35"/>
      <c r="S1292" s="227"/>
      <c r="T1292" s="241"/>
      <c r="U1292" s="234"/>
    </row>
    <row r="1293" spans="1:21">
      <c r="A1293" s="58"/>
      <c r="B1293" s="355"/>
      <c r="C1293" s="355"/>
      <c r="D1293" s="191"/>
      <c r="E1293" s="206">
        <f>IF(AND(Einträge!D1293&gt;=29,Einträge!D1293&lt;32),2,IF(AND(Einträge!D1293&gt;=32,Einträge!D1293&lt;=35),3,(IF(AND(Einträge!D1293&lt;29,Einträge!D1293&gt;0),1,IF(Einträge!D1293="",0,4)))))</f>
        <v>0</v>
      </c>
      <c r="F1293" s="351"/>
      <c r="G1293" s="352"/>
      <c r="H1293" s="351"/>
      <c r="I1293" s="352"/>
      <c r="J1293" s="345"/>
      <c r="K1293" s="346"/>
      <c r="L1293" s="346"/>
      <c r="M1293" s="188"/>
      <c r="N1293" s="31"/>
      <c r="O1293" s="30"/>
      <c r="P1293" s="30"/>
      <c r="Q1293" s="31"/>
      <c r="R1293" s="31"/>
      <c r="S1293" s="228"/>
      <c r="T1293" s="242"/>
      <c r="U1293" s="235"/>
    </row>
    <row r="1294" spans="1:21">
      <c r="A1294" s="36"/>
      <c r="B1294" s="353"/>
      <c r="C1294" s="354"/>
      <c r="D1294" s="137"/>
      <c r="E1294" s="206">
        <f>IF(AND(Einträge!D1294&gt;=29,Einträge!D1294&lt;32),2,IF(AND(Einträge!D1294&gt;=32,Einträge!D1294&lt;=35),3,(IF(AND(Einträge!D1294&lt;29,Einträge!D1294&gt;0),1,IF(Einträge!D1294="",0,4)))))</f>
        <v>0</v>
      </c>
      <c r="F1294" s="349"/>
      <c r="G1294" s="350"/>
      <c r="H1294" s="349"/>
      <c r="I1294" s="350"/>
      <c r="J1294" s="347"/>
      <c r="K1294" s="348"/>
      <c r="L1294" s="348"/>
      <c r="M1294" s="188"/>
      <c r="N1294" s="35"/>
      <c r="O1294" s="34"/>
      <c r="P1294" s="34"/>
      <c r="Q1294" s="35"/>
      <c r="R1294" s="35"/>
      <c r="S1294" s="227"/>
      <c r="T1294" s="241"/>
      <c r="U1294" s="234"/>
    </row>
    <row r="1295" spans="1:21">
      <c r="A1295" s="58"/>
      <c r="B1295" s="355"/>
      <c r="C1295" s="355"/>
      <c r="D1295" s="191"/>
      <c r="E1295" s="206">
        <f>IF(AND(Einträge!D1295&gt;=29,Einträge!D1295&lt;32),2,IF(AND(Einträge!D1295&gt;=32,Einträge!D1295&lt;=35),3,(IF(AND(Einträge!D1295&lt;29,Einträge!D1295&gt;0),1,IF(Einträge!D1295="",0,4)))))</f>
        <v>0</v>
      </c>
      <c r="F1295" s="351"/>
      <c r="G1295" s="352"/>
      <c r="H1295" s="351"/>
      <c r="I1295" s="352"/>
      <c r="J1295" s="345"/>
      <c r="K1295" s="346"/>
      <c r="L1295" s="346"/>
      <c r="M1295" s="188"/>
      <c r="N1295" s="31"/>
      <c r="O1295" s="30"/>
      <c r="P1295" s="30"/>
      <c r="Q1295" s="31"/>
      <c r="R1295" s="31"/>
      <c r="S1295" s="228"/>
      <c r="T1295" s="242"/>
      <c r="U1295" s="235"/>
    </row>
    <row r="1296" spans="1:21">
      <c r="A1296" s="36"/>
      <c r="B1296" s="353"/>
      <c r="C1296" s="354"/>
      <c r="D1296" s="137"/>
      <c r="E1296" s="206">
        <f>IF(AND(Einträge!D1296&gt;=29,Einträge!D1296&lt;32),2,IF(AND(Einträge!D1296&gt;=32,Einträge!D1296&lt;=35),3,(IF(AND(Einträge!D1296&lt;29,Einträge!D1296&gt;0),1,IF(Einträge!D1296="",0,4)))))</f>
        <v>0</v>
      </c>
      <c r="F1296" s="349"/>
      <c r="G1296" s="350"/>
      <c r="H1296" s="349"/>
      <c r="I1296" s="350"/>
      <c r="J1296" s="347"/>
      <c r="K1296" s="348"/>
      <c r="L1296" s="348"/>
      <c r="M1296" s="188"/>
      <c r="N1296" s="35"/>
      <c r="O1296" s="34"/>
      <c r="P1296" s="34"/>
      <c r="Q1296" s="35"/>
      <c r="R1296" s="35"/>
      <c r="S1296" s="227"/>
      <c r="T1296" s="241"/>
      <c r="U1296" s="234"/>
    </row>
    <row r="1297" spans="1:21">
      <c r="A1297" s="58"/>
      <c r="B1297" s="355"/>
      <c r="C1297" s="355"/>
      <c r="D1297" s="191"/>
      <c r="E1297" s="206">
        <f>IF(AND(Einträge!D1297&gt;=29,Einträge!D1297&lt;32),2,IF(AND(Einträge!D1297&gt;=32,Einträge!D1297&lt;=35),3,(IF(AND(Einträge!D1297&lt;29,Einträge!D1297&gt;0),1,IF(Einträge!D1297="",0,4)))))</f>
        <v>0</v>
      </c>
      <c r="F1297" s="351"/>
      <c r="G1297" s="352"/>
      <c r="H1297" s="351"/>
      <c r="I1297" s="352"/>
      <c r="J1297" s="345"/>
      <c r="K1297" s="346"/>
      <c r="L1297" s="346"/>
      <c r="M1297" s="188"/>
      <c r="N1297" s="31"/>
      <c r="O1297" s="30"/>
      <c r="P1297" s="30"/>
      <c r="Q1297" s="31"/>
      <c r="R1297" s="31"/>
      <c r="S1297" s="228"/>
      <c r="T1297" s="242"/>
      <c r="U1297" s="235"/>
    </row>
    <row r="1298" spans="1:21">
      <c r="A1298" s="36"/>
      <c r="B1298" s="353"/>
      <c r="C1298" s="354"/>
      <c r="D1298" s="137"/>
      <c r="E1298" s="206">
        <f>IF(AND(Einträge!D1298&gt;=29,Einträge!D1298&lt;32),2,IF(AND(Einträge!D1298&gt;=32,Einträge!D1298&lt;=35),3,(IF(AND(Einträge!D1298&lt;29,Einträge!D1298&gt;0),1,IF(Einträge!D1298="",0,4)))))</f>
        <v>0</v>
      </c>
      <c r="F1298" s="349"/>
      <c r="G1298" s="350"/>
      <c r="H1298" s="349"/>
      <c r="I1298" s="350"/>
      <c r="J1298" s="347"/>
      <c r="K1298" s="348"/>
      <c r="L1298" s="348"/>
      <c r="M1298" s="188"/>
      <c r="N1298" s="35"/>
      <c r="O1298" s="34"/>
      <c r="P1298" s="34"/>
      <c r="Q1298" s="35"/>
      <c r="R1298" s="35"/>
      <c r="S1298" s="227"/>
      <c r="T1298" s="241"/>
      <c r="U1298" s="234"/>
    </row>
    <row r="1299" spans="1:21">
      <c r="A1299" s="58"/>
      <c r="B1299" s="355"/>
      <c r="C1299" s="355"/>
      <c r="D1299" s="191"/>
      <c r="E1299" s="206">
        <f>IF(AND(Einträge!D1299&gt;=29,Einträge!D1299&lt;32),2,IF(AND(Einträge!D1299&gt;=32,Einträge!D1299&lt;=35),3,(IF(AND(Einträge!D1299&lt;29,Einträge!D1299&gt;0),1,IF(Einträge!D1299="",0,4)))))</f>
        <v>0</v>
      </c>
      <c r="F1299" s="351"/>
      <c r="G1299" s="352"/>
      <c r="H1299" s="351"/>
      <c r="I1299" s="352"/>
      <c r="J1299" s="345"/>
      <c r="K1299" s="346"/>
      <c r="L1299" s="346"/>
      <c r="M1299" s="188"/>
      <c r="N1299" s="31"/>
      <c r="O1299" s="30"/>
      <c r="P1299" s="30"/>
      <c r="Q1299" s="31"/>
      <c r="R1299" s="31"/>
      <c r="S1299" s="228"/>
      <c r="T1299" s="242"/>
      <c r="U1299" s="235"/>
    </row>
    <row r="1300" spans="1:21">
      <c r="A1300" s="36"/>
      <c r="B1300" s="353"/>
      <c r="C1300" s="354"/>
      <c r="D1300" s="137"/>
      <c r="E1300" s="206">
        <f>IF(AND(Einträge!D1300&gt;=29,Einträge!D1300&lt;32),2,IF(AND(Einträge!D1300&gt;=32,Einträge!D1300&lt;=35),3,(IF(AND(Einträge!D1300&lt;29,Einträge!D1300&gt;0),1,IF(Einträge!D1300="",0,4)))))</f>
        <v>0</v>
      </c>
      <c r="F1300" s="349"/>
      <c r="G1300" s="350"/>
      <c r="H1300" s="349"/>
      <c r="I1300" s="350"/>
      <c r="J1300" s="347"/>
      <c r="K1300" s="348"/>
      <c r="L1300" s="348"/>
      <c r="M1300" s="188"/>
      <c r="N1300" s="35"/>
      <c r="O1300" s="34"/>
      <c r="P1300" s="34"/>
      <c r="Q1300" s="35"/>
      <c r="R1300" s="35"/>
      <c r="S1300" s="227"/>
      <c r="T1300" s="241"/>
      <c r="U1300" s="234"/>
    </row>
    <row r="1301" spans="1:21">
      <c r="A1301" s="58"/>
      <c r="B1301" s="355"/>
      <c r="C1301" s="355"/>
      <c r="D1301" s="191"/>
      <c r="E1301" s="206">
        <f>IF(AND(Einträge!D1301&gt;=29,Einträge!D1301&lt;32),2,IF(AND(Einträge!D1301&gt;=32,Einträge!D1301&lt;=35),3,(IF(AND(Einträge!D1301&lt;29,Einträge!D1301&gt;0),1,IF(Einträge!D1301="",0,4)))))</f>
        <v>0</v>
      </c>
      <c r="F1301" s="351"/>
      <c r="G1301" s="352"/>
      <c r="H1301" s="351"/>
      <c r="I1301" s="352"/>
      <c r="J1301" s="345"/>
      <c r="K1301" s="346"/>
      <c r="L1301" s="346"/>
      <c r="M1301" s="188"/>
      <c r="N1301" s="31"/>
      <c r="O1301" s="30"/>
      <c r="P1301" s="30"/>
      <c r="Q1301" s="31"/>
      <c r="R1301" s="31"/>
      <c r="S1301" s="228"/>
      <c r="T1301" s="242"/>
      <c r="U1301" s="235"/>
    </row>
    <row r="1302" spans="1:21">
      <c r="A1302" s="36"/>
      <c r="B1302" s="353"/>
      <c r="C1302" s="354"/>
      <c r="D1302" s="137"/>
      <c r="E1302" s="206">
        <f>IF(AND(Einträge!D1302&gt;=29,Einträge!D1302&lt;32),2,IF(AND(Einträge!D1302&gt;=32,Einträge!D1302&lt;=35),3,(IF(AND(Einträge!D1302&lt;29,Einträge!D1302&gt;0),1,IF(Einträge!D1302="",0,4)))))</f>
        <v>0</v>
      </c>
      <c r="F1302" s="349"/>
      <c r="G1302" s="350"/>
      <c r="H1302" s="349"/>
      <c r="I1302" s="350"/>
      <c r="J1302" s="347"/>
      <c r="K1302" s="348"/>
      <c r="L1302" s="348"/>
      <c r="M1302" s="188"/>
      <c r="N1302" s="53"/>
      <c r="O1302" s="54"/>
      <c r="P1302" s="54"/>
      <c r="Q1302" s="53"/>
      <c r="R1302" s="53"/>
      <c r="S1302" s="230"/>
      <c r="T1302" s="244"/>
      <c r="U1302" s="237"/>
    </row>
    <row r="1303" spans="1:21">
      <c r="A1303" s="58"/>
      <c r="B1303" s="355"/>
      <c r="C1303" s="355"/>
      <c r="D1303" s="191"/>
      <c r="E1303" s="206">
        <f>IF(AND(Einträge!D1303&gt;=29,Einträge!D1303&lt;32),2,IF(AND(Einträge!D1303&gt;=32,Einträge!D1303&lt;=35),3,(IF(AND(Einträge!D1303&lt;29,Einträge!D1303&gt;0),1,IF(Einträge!D1303="",0,4)))))</f>
        <v>0</v>
      </c>
      <c r="F1303" s="351"/>
      <c r="G1303" s="352"/>
      <c r="H1303" s="351"/>
      <c r="I1303" s="352"/>
      <c r="J1303" s="345"/>
      <c r="K1303" s="346"/>
      <c r="L1303" s="346"/>
      <c r="M1303" s="188"/>
      <c r="N1303" s="31"/>
      <c r="O1303" s="30"/>
      <c r="P1303" s="30"/>
      <c r="Q1303" s="31"/>
      <c r="R1303" s="31"/>
      <c r="S1303" s="228"/>
      <c r="T1303" s="242"/>
      <c r="U1303" s="235"/>
    </row>
    <row r="1304" spans="1:21">
      <c r="A1304" s="36"/>
      <c r="B1304" s="353"/>
      <c r="C1304" s="354"/>
      <c r="D1304" s="137"/>
      <c r="E1304" s="206">
        <f>IF(AND(Einträge!D1304&gt;=29,Einträge!D1304&lt;32),2,IF(AND(Einträge!D1304&gt;=32,Einträge!D1304&lt;=35),3,(IF(AND(Einträge!D1304&lt;29,Einträge!D1304&gt;0),1,IF(Einträge!D1304="",0,4)))))</f>
        <v>0</v>
      </c>
      <c r="F1304" s="349"/>
      <c r="G1304" s="350"/>
      <c r="H1304" s="349"/>
      <c r="I1304" s="350"/>
      <c r="J1304" s="347"/>
      <c r="K1304" s="348"/>
      <c r="L1304" s="348"/>
      <c r="M1304" s="188"/>
      <c r="N1304" s="33"/>
      <c r="O1304" s="32"/>
      <c r="P1304" s="32"/>
      <c r="Q1304" s="33"/>
      <c r="R1304" s="33"/>
      <c r="S1304" s="229"/>
      <c r="T1304" s="243"/>
      <c r="U1304" s="236"/>
    </row>
    <row r="1305" spans="1:21">
      <c r="A1305" s="58"/>
      <c r="B1305" s="355"/>
      <c r="C1305" s="355"/>
      <c r="D1305" s="191"/>
      <c r="E1305" s="206">
        <f>IF(AND(Einträge!D1305&gt;=29,Einträge!D1305&lt;32),2,IF(AND(Einträge!D1305&gt;=32,Einträge!D1305&lt;=35),3,(IF(AND(Einträge!D1305&lt;29,Einträge!D1305&gt;0),1,IF(Einträge!D1305="",0,4)))))</f>
        <v>0</v>
      </c>
      <c r="F1305" s="351"/>
      <c r="G1305" s="352"/>
      <c r="H1305" s="351"/>
      <c r="I1305" s="352"/>
      <c r="J1305" s="345"/>
      <c r="K1305" s="346"/>
      <c r="L1305" s="346"/>
      <c r="M1305" s="188"/>
      <c r="N1305" s="31"/>
      <c r="O1305" s="30"/>
      <c r="P1305" s="30"/>
      <c r="Q1305" s="31"/>
      <c r="R1305" s="31"/>
      <c r="S1305" s="228"/>
      <c r="T1305" s="242"/>
      <c r="U1305" s="235"/>
    </row>
    <row r="1306" spans="1:21">
      <c r="A1306" s="36"/>
      <c r="B1306" s="353"/>
      <c r="C1306" s="354"/>
      <c r="D1306" s="137"/>
      <c r="E1306" s="206">
        <f>IF(AND(Einträge!D1306&gt;=29,Einträge!D1306&lt;32),2,IF(AND(Einträge!D1306&gt;=32,Einträge!D1306&lt;=35),3,(IF(AND(Einträge!D1306&lt;29,Einträge!D1306&gt;0),1,IF(Einträge!D1306="",0,4)))))</f>
        <v>0</v>
      </c>
      <c r="F1306" s="349"/>
      <c r="G1306" s="350"/>
      <c r="H1306" s="349"/>
      <c r="I1306" s="350"/>
      <c r="J1306" s="347"/>
      <c r="K1306" s="348"/>
      <c r="L1306" s="348"/>
      <c r="M1306" s="188"/>
      <c r="N1306" s="35"/>
      <c r="O1306" s="34"/>
      <c r="P1306" s="34"/>
      <c r="Q1306" s="35"/>
      <c r="R1306" s="35"/>
      <c r="S1306" s="227"/>
      <c r="T1306" s="241"/>
      <c r="U1306" s="234"/>
    </row>
    <row r="1307" spans="1:21">
      <c r="A1307" s="58"/>
      <c r="B1307" s="355"/>
      <c r="C1307" s="355"/>
      <c r="D1307" s="191"/>
      <c r="E1307" s="206">
        <f>IF(AND(Einträge!D1307&gt;=29,Einträge!D1307&lt;32),2,IF(AND(Einträge!D1307&gt;=32,Einträge!D1307&lt;=35),3,(IF(AND(Einträge!D1307&lt;29,Einträge!D1307&gt;0),1,IF(Einträge!D1307="",0,4)))))</f>
        <v>0</v>
      </c>
      <c r="F1307" s="351"/>
      <c r="G1307" s="352"/>
      <c r="H1307" s="351"/>
      <c r="I1307" s="352"/>
      <c r="J1307" s="345"/>
      <c r="K1307" s="346"/>
      <c r="L1307" s="346"/>
      <c r="M1307" s="188"/>
      <c r="N1307" s="31"/>
      <c r="O1307" s="30"/>
      <c r="P1307" s="30"/>
      <c r="Q1307" s="31"/>
      <c r="R1307" s="31"/>
      <c r="S1307" s="228"/>
      <c r="T1307" s="242"/>
      <c r="U1307" s="235"/>
    </row>
    <row r="1308" spans="1:21">
      <c r="A1308" s="36"/>
      <c r="B1308" s="353"/>
      <c r="C1308" s="354"/>
      <c r="D1308" s="137"/>
      <c r="E1308" s="206">
        <f>IF(AND(Einträge!D1308&gt;=29,Einträge!D1308&lt;32),2,IF(AND(Einträge!D1308&gt;=32,Einträge!D1308&lt;=35),3,(IF(AND(Einträge!D1308&lt;29,Einträge!D1308&gt;0),1,IF(Einträge!D1308="",0,4)))))</f>
        <v>0</v>
      </c>
      <c r="F1308" s="349"/>
      <c r="G1308" s="350"/>
      <c r="H1308" s="349"/>
      <c r="I1308" s="350"/>
      <c r="J1308" s="347"/>
      <c r="K1308" s="348"/>
      <c r="L1308" s="348"/>
      <c r="M1308" s="188"/>
      <c r="N1308" s="35"/>
      <c r="O1308" s="34"/>
      <c r="P1308" s="34"/>
      <c r="Q1308" s="35"/>
      <c r="R1308" s="35"/>
      <c r="S1308" s="227"/>
      <c r="T1308" s="241"/>
      <c r="U1308" s="234"/>
    </row>
    <row r="1309" spans="1:21">
      <c r="A1309" s="58"/>
      <c r="B1309" s="355"/>
      <c r="C1309" s="355"/>
      <c r="D1309" s="191"/>
      <c r="E1309" s="206">
        <f>IF(AND(Einträge!D1309&gt;=29,Einträge!D1309&lt;32),2,IF(AND(Einträge!D1309&gt;=32,Einträge!D1309&lt;=35),3,(IF(AND(Einträge!D1309&lt;29,Einträge!D1309&gt;0),1,IF(Einträge!D1309="",0,4)))))</f>
        <v>0</v>
      </c>
      <c r="F1309" s="351"/>
      <c r="G1309" s="352"/>
      <c r="H1309" s="351"/>
      <c r="I1309" s="352"/>
      <c r="J1309" s="345"/>
      <c r="K1309" s="346"/>
      <c r="L1309" s="346"/>
      <c r="M1309" s="188"/>
      <c r="N1309" s="31"/>
      <c r="O1309" s="30"/>
      <c r="P1309" s="30"/>
      <c r="Q1309" s="31"/>
      <c r="R1309" s="31"/>
      <c r="S1309" s="228"/>
      <c r="T1309" s="242"/>
      <c r="U1309" s="235"/>
    </row>
    <row r="1310" spans="1:21">
      <c r="A1310" s="36"/>
      <c r="B1310" s="353"/>
      <c r="C1310" s="354"/>
      <c r="D1310" s="137"/>
      <c r="E1310" s="206">
        <f>IF(AND(Einträge!D1310&gt;=29,Einträge!D1310&lt;32),2,IF(AND(Einträge!D1310&gt;=32,Einträge!D1310&lt;=35),3,(IF(AND(Einträge!D1310&lt;29,Einträge!D1310&gt;0),1,IF(Einträge!D1310="",0,4)))))</f>
        <v>0</v>
      </c>
      <c r="F1310" s="349"/>
      <c r="G1310" s="350"/>
      <c r="H1310" s="349"/>
      <c r="I1310" s="350"/>
      <c r="J1310" s="347"/>
      <c r="K1310" s="348"/>
      <c r="L1310" s="348"/>
      <c r="M1310" s="188"/>
      <c r="N1310" s="35"/>
      <c r="O1310" s="34"/>
      <c r="P1310" s="34"/>
      <c r="Q1310" s="35"/>
      <c r="R1310" s="35"/>
      <c r="S1310" s="227"/>
      <c r="T1310" s="241"/>
      <c r="U1310" s="234"/>
    </row>
    <row r="1311" spans="1:21">
      <c r="A1311" s="58"/>
      <c r="B1311" s="355"/>
      <c r="C1311" s="355"/>
      <c r="D1311" s="191"/>
      <c r="E1311" s="206">
        <f>IF(AND(Einträge!D1311&gt;=29,Einträge!D1311&lt;32),2,IF(AND(Einträge!D1311&gt;=32,Einträge!D1311&lt;=35),3,(IF(AND(Einträge!D1311&lt;29,Einträge!D1311&gt;0),1,IF(Einträge!D1311="",0,4)))))</f>
        <v>0</v>
      </c>
      <c r="F1311" s="351"/>
      <c r="G1311" s="352"/>
      <c r="H1311" s="351"/>
      <c r="I1311" s="352"/>
      <c r="J1311" s="345"/>
      <c r="K1311" s="346"/>
      <c r="L1311" s="346"/>
      <c r="M1311" s="188"/>
      <c r="N1311" s="31"/>
      <c r="O1311" s="30"/>
      <c r="P1311" s="30"/>
      <c r="Q1311" s="31"/>
      <c r="R1311" s="31"/>
      <c r="S1311" s="228"/>
      <c r="T1311" s="242"/>
      <c r="U1311" s="235"/>
    </row>
    <row r="1312" spans="1:21">
      <c r="A1312" s="36"/>
      <c r="B1312" s="353"/>
      <c r="C1312" s="354"/>
      <c r="D1312" s="137"/>
      <c r="E1312" s="206">
        <f>IF(AND(Einträge!D1312&gt;=29,Einträge!D1312&lt;32),2,IF(AND(Einträge!D1312&gt;=32,Einträge!D1312&lt;=35),3,(IF(AND(Einträge!D1312&lt;29,Einträge!D1312&gt;0),1,IF(Einträge!D1312="",0,4)))))</f>
        <v>0</v>
      </c>
      <c r="F1312" s="349"/>
      <c r="G1312" s="350"/>
      <c r="H1312" s="349"/>
      <c r="I1312" s="350"/>
      <c r="J1312" s="347"/>
      <c r="K1312" s="348"/>
      <c r="L1312" s="348"/>
      <c r="M1312" s="188"/>
      <c r="N1312" s="35"/>
      <c r="O1312" s="34"/>
      <c r="P1312" s="34"/>
      <c r="Q1312" s="35"/>
      <c r="R1312" s="35"/>
      <c r="S1312" s="227"/>
      <c r="T1312" s="241"/>
      <c r="U1312" s="234"/>
    </row>
    <row r="1313" spans="1:21">
      <c r="A1313" s="58"/>
      <c r="B1313" s="355"/>
      <c r="C1313" s="355"/>
      <c r="D1313" s="191"/>
      <c r="E1313" s="206">
        <f>IF(AND(Einträge!D1313&gt;=29,Einträge!D1313&lt;32),2,IF(AND(Einträge!D1313&gt;=32,Einträge!D1313&lt;=35),3,(IF(AND(Einträge!D1313&lt;29,Einträge!D1313&gt;0),1,IF(Einträge!D1313="",0,4)))))</f>
        <v>0</v>
      </c>
      <c r="F1313" s="351"/>
      <c r="G1313" s="352"/>
      <c r="H1313" s="351"/>
      <c r="I1313" s="352"/>
      <c r="J1313" s="345"/>
      <c r="K1313" s="346"/>
      <c r="L1313" s="346"/>
      <c r="M1313" s="188"/>
      <c r="N1313" s="31"/>
      <c r="O1313" s="30"/>
      <c r="P1313" s="30"/>
      <c r="Q1313" s="31"/>
      <c r="R1313" s="31"/>
      <c r="S1313" s="228"/>
      <c r="T1313" s="242"/>
      <c r="U1313" s="235"/>
    </row>
    <row r="1314" spans="1:21">
      <c r="A1314" s="36"/>
      <c r="B1314" s="353"/>
      <c r="C1314" s="354"/>
      <c r="D1314" s="137"/>
      <c r="E1314" s="206">
        <f>IF(AND(Einträge!D1314&gt;=29,Einträge!D1314&lt;32),2,IF(AND(Einträge!D1314&gt;=32,Einträge!D1314&lt;=35),3,(IF(AND(Einträge!D1314&lt;29,Einträge!D1314&gt;0),1,IF(Einträge!D1314="",0,4)))))</f>
        <v>0</v>
      </c>
      <c r="F1314" s="349"/>
      <c r="G1314" s="350"/>
      <c r="H1314" s="349"/>
      <c r="I1314" s="350"/>
      <c r="J1314" s="347"/>
      <c r="K1314" s="348"/>
      <c r="L1314" s="348"/>
      <c r="M1314" s="188"/>
      <c r="N1314" s="35"/>
      <c r="O1314" s="34"/>
      <c r="P1314" s="34"/>
      <c r="Q1314" s="35"/>
      <c r="R1314" s="35"/>
      <c r="S1314" s="227"/>
      <c r="T1314" s="241"/>
      <c r="U1314" s="234"/>
    </row>
    <row r="1315" spans="1:21">
      <c r="A1315" s="58"/>
      <c r="B1315" s="355"/>
      <c r="C1315" s="355"/>
      <c r="D1315" s="191"/>
      <c r="E1315" s="206">
        <f>IF(AND(Einträge!D1315&gt;=29,Einträge!D1315&lt;32),2,IF(AND(Einträge!D1315&gt;=32,Einträge!D1315&lt;=35),3,(IF(AND(Einträge!D1315&lt;29,Einträge!D1315&gt;0),1,IF(Einträge!D1315="",0,4)))))</f>
        <v>0</v>
      </c>
      <c r="F1315" s="351"/>
      <c r="G1315" s="352"/>
      <c r="H1315" s="351"/>
      <c r="I1315" s="352"/>
      <c r="J1315" s="345"/>
      <c r="K1315" s="346"/>
      <c r="L1315" s="346"/>
      <c r="M1315" s="188"/>
      <c r="N1315" s="31"/>
      <c r="O1315" s="30"/>
      <c r="P1315" s="30"/>
      <c r="Q1315" s="31"/>
      <c r="R1315" s="31"/>
      <c r="S1315" s="228"/>
      <c r="T1315" s="242"/>
      <c r="U1315" s="235"/>
    </row>
    <row r="1316" spans="1:21">
      <c r="A1316" s="36"/>
      <c r="B1316" s="353"/>
      <c r="C1316" s="354"/>
      <c r="D1316" s="137"/>
      <c r="E1316" s="206">
        <f>IF(AND(Einträge!D1316&gt;=29,Einträge!D1316&lt;32),2,IF(AND(Einträge!D1316&gt;=32,Einträge!D1316&lt;=35),3,(IF(AND(Einträge!D1316&lt;29,Einträge!D1316&gt;0),1,IF(Einträge!D1316="",0,4)))))</f>
        <v>0</v>
      </c>
      <c r="F1316" s="349"/>
      <c r="G1316" s="350"/>
      <c r="H1316" s="349"/>
      <c r="I1316" s="350"/>
      <c r="J1316" s="347"/>
      <c r="K1316" s="348"/>
      <c r="L1316" s="348"/>
      <c r="M1316" s="188"/>
      <c r="N1316" s="35"/>
      <c r="O1316" s="34"/>
      <c r="P1316" s="34"/>
      <c r="Q1316" s="35"/>
      <c r="R1316" s="35"/>
      <c r="S1316" s="227"/>
      <c r="T1316" s="241"/>
      <c r="U1316" s="234"/>
    </row>
    <row r="1317" spans="1:21">
      <c r="A1317" s="58"/>
      <c r="B1317" s="355"/>
      <c r="C1317" s="355"/>
      <c r="D1317" s="191"/>
      <c r="E1317" s="206">
        <f>IF(AND(Einträge!D1317&gt;=29,Einträge!D1317&lt;32),2,IF(AND(Einträge!D1317&gt;=32,Einträge!D1317&lt;=35),3,(IF(AND(Einträge!D1317&lt;29,Einträge!D1317&gt;0),1,IF(Einträge!D1317="",0,4)))))</f>
        <v>0</v>
      </c>
      <c r="F1317" s="351"/>
      <c r="G1317" s="352"/>
      <c r="H1317" s="351"/>
      <c r="I1317" s="352"/>
      <c r="J1317" s="345"/>
      <c r="K1317" s="346"/>
      <c r="L1317" s="346"/>
      <c r="M1317" s="188"/>
      <c r="N1317" s="31"/>
      <c r="O1317" s="30"/>
      <c r="P1317" s="30"/>
      <c r="Q1317" s="31"/>
      <c r="R1317" s="31"/>
      <c r="S1317" s="228"/>
      <c r="T1317" s="242"/>
      <c r="U1317" s="235"/>
    </row>
    <row r="1318" spans="1:21">
      <c r="A1318" s="36"/>
      <c r="B1318" s="353"/>
      <c r="C1318" s="354"/>
      <c r="D1318" s="137"/>
      <c r="E1318" s="206">
        <f>IF(AND(Einträge!D1318&gt;=29,Einträge!D1318&lt;32),2,IF(AND(Einträge!D1318&gt;=32,Einträge!D1318&lt;=35),3,(IF(AND(Einträge!D1318&lt;29,Einträge!D1318&gt;0),1,IF(Einträge!D1318="",0,4)))))</f>
        <v>0</v>
      </c>
      <c r="F1318" s="349"/>
      <c r="G1318" s="350"/>
      <c r="H1318" s="349"/>
      <c r="I1318" s="350"/>
      <c r="J1318" s="347"/>
      <c r="K1318" s="348"/>
      <c r="L1318" s="348"/>
      <c r="M1318" s="188"/>
      <c r="N1318" s="35"/>
      <c r="O1318" s="34"/>
      <c r="P1318" s="34"/>
      <c r="Q1318" s="35"/>
      <c r="R1318" s="35"/>
      <c r="S1318" s="227"/>
      <c r="T1318" s="241"/>
      <c r="U1318" s="234"/>
    </row>
    <row r="1319" spans="1:21">
      <c r="A1319" s="58"/>
      <c r="B1319" s="355"/>
      <c r="C1319" s="355"/>
      <c r="D1319" s="191"/>
      <c r="E1319" s="206">
        <f>IF(AND(Einträge!D1319&gt;=29,Einträge!D1319&lt;32),2,IF(AND(Einträge!D1319&gt;=32,Einträge!D1319&lt;=35),3,(IF(AND(Einträge!D1319&lt;29,Einträge!D1319&gt;0),1,IF(Einträge!D1319="",0,4)))))</f>
        <v>0</v>
      </c>
      <c r="F1319" s="351"/>
      <c r="G1319" s="352"/>
      <c r="H1319" s="351"/>
      <c r="I1319" s="352"/>
      <c r="J1319" s="345"/>
      <c r="K1319" s="346"/>
      <c r="L1319" s="346"/>
      <c r="M1319" s="188"/>
      <c r="N1319" s="31"/>
      <c r="O1319" s="30"/>
      <c r="P1319" s="30"/>
      <c r="Q1319" s="31"/>
      <c r="R1319" s="31"/>
      <c r="S1319" s="228"/>
      <c r="T1319" s="242"/>
      <c r="U1319" s="235"/>
    </row>
    <row r="1320" spans="1:21">
      <c r="A1320" s="36"/>
      <c r="B1320" s="353"/>
      <c r="C1320" s="354"/>
      <c r="D1320" s="137"/>
      <c r="E1320" s="206">
        <f>IF(AND(Einträge!D1320&gt;=29,Einträge!D1320&lt;32),2,IF(AND(Einträge!D1320&gt;=32,Einträge!D1320&lt;=35),3,(IF(AND(Einträge!D1320&lt;29,Einträge!D1320&gt;0),1,IF(Einträge!D1320="",0,4)))))</f>
        <v>0</v>
      </c>
      <c r="F1320" s="349"/>
      <c r="G1320" s="350"/>
      <c r="H1320" s="349"/>
      <c r="I1320" s="350"/>
      <c r="J1320" s="347"/>
      <c r="K1320" s="348"/>
      <c r="L1320" s="348"/>
      <c r="M1320" s="188"/>
      <c r="N1320" s="35"/>
      <c r="O1320" s="34"/>
      <c r="P1320" s="34"/>
      <c r="Q1320" s="35"/>
      <c r="R1320" s="35"/>
      <c r="S1320" s="227"/>
      <c r="T1320" s="241"/>
      <c r="U1320" s="234"/>
    </row>
    <row r="1321" spans="1:21">
      <c r="A1321" s="58"/>
      <c r="B1321" s="355"/>
      <c r="C1321" s="355"/>
      <c r="D1321" s="191"/>
      <c r="E1321" s="206">
        <f>IF(AND(Einträge!D1321&gt;=29,Einträge!D1321&lt;32),2,IF(AND(Einträge!D1321&gt;=32,Einträge!D1321&lt;=35),3,(IF(AND(Einträge!D1321&lt;29,Einträge!D1321&gt;0),1,IF(Einträge!D1321="",0,4)))))</f>
        <v>0</v>
      </c>
      <c r="F1321" s="351"/>
      <c r="G1321" s="352"/>
      <c r="H1321" s="351"/>
      <c r="I1321" s="352"/>
      <c r="J1321" s="345"/>
      <c r="K1321" s="346"/>
      <c r="L1321" s="346"/>
      <c r="M1321" s="188"/>
      <c r="N1321" s="31"/>
      <c r="O1321" s="30"/>
      <c r="P1321" s="30"/>
      <c r="Q1321" s="31"/>
      <c r="R1321" s="31"/>
      <c r="S1321" s="228"/>
      <c r="T1321" s="242"/>
      <c r="U1321" s="235"/>
    </row>
    <row r="1322" spans="1:21">
      <c r="A1322" s="36"/>
      <c r="B1322" s="353"/>
      <c r="C1322" s="354"/>
      <c r="D1322" s="137"/>
      <c r="E1322" s="206">
        <f>IF(AND(Einträge!D1322&gt;=29,Einträge!D1322&lt;32),2,IF(AND(Einträge!D1322&gt;=32,Einträge!D1322&lt;=35),3,(IF(AND(Einträge!D1322&lt;29,Einträge!D1322&gt;0),1,IF(Einträge!D1322="",0,4)))))</f>
        <v>0</v>
      </c>
      <c r="F1322" s="349"/>
      <c r="G1322" s="350"/>
      <c r="H1322" s="349"/>
      <c r="I1322" s="350"/>
      <c r="J1322" s="347"/>
      <c r="K1322" s="348"/>
      <c r="L1322" s="348"/>
      <c r="M1322" s="188"/>
      <c r="N1322" s="53"/>
      <c r="O1322" s="54"/>
      <c r="P1322" s="54"/>
      <c r="Q1322" s="53"/>
      <c r="R1322" s="53"/>
      <c r="S1322" s="230"/>
      <c r="T1322" s="244"/>
      <c r="U1322" s="237"/>
    </row>
    <row r="1323" spans="1:21">
      <c r="A1323" s="58"/>
      <c r="B1323" s="355"/>
      <c r="C1323" s="355"/>
      <c r="D1323" s="191"/>
      <c r="E1323" s="206">
        <f>IF(AND(Einträge!D1323&gt;=29,Einträge!D1323&lt;32),2,IF(AND(Einträge!D1323&gt;=32,Einträge!D1323&lt;=35),3,(IF(AND(Einträge!D1323&lt;29,Einträge!D1323&gt;0),1,IF(Einträge!D1323="",0,4)))))</f>
        <v>0</v>
      </c>
      <c r="F1323" s="351"/>
      <c r="G1323" s="352"/>
      <c r="H1323" s="351"/>
      <c r="I1323" s="352"/>
      <c r="J1323" s="345"/>
      <c r="K1323" s="346"/>
      <c r="L1323" s="346"/>
      <c r="M1323" s="188"/>
      <c r="N1323" s="31"/>
      <c r="O1323" s="30"/>
      <c r="P1323" s="30"/>
      <c r="Q1323" s="31"/>
      <c r="R1323" s="31"/>
      <c r="S1323" s="228"/>
      <c r="T1323" s="242"/>
      <c r="U1323" s="235"/>
    </row>
    <row r="1324" spans="1:21">
      <c r="A1324" s="36"/>
      <c r="B1324" s="353"/>
      <c r="C1324" s="354"/>
      <c r="D1324" s="137"/>
      <c r="E1324" s="206">
        <f>IF(AND(Einträge!D1324&gt;=29,Einträge!D1324&lt;32),2,IF(AND(Einträge!D1324&gt;=32,Einträge!D1324&lt;=35),3,(IF(AND(Einträge!D1324&lt;29,Einträge!D1324&gt;0),1,IF(Einträge!D1324="",0,4)))))</f>
        <v>0</v>
      </c>
      <c r="F1324" s="349"/>
      <c r="G1324" s="350"/>
      <c r="H1324" s="349"/>
      <c r="I1324" s="350"/>
      <c r="J1324" s="347"/>
      <c r="K1324" s="348"/>
      <c r="L1324" s="348"/>
      <c r="M1324" s="188"/>
      <c r="N1324" s="33"/>
      <c r="O1324" s="32"/>
      <c r="P1324" s="32"/>
      <c r="Q1324" s="33"/>
      <c r="R1324" s="33"/>
      <c r="S1324" s="229"/>
      <c r="T1324" s="243"/>
      <c r="U1324" s="236"/>
    </row>
    <row r="1325" spans="1:21">
      <c r="A1325" s="58"/>
      <c r="B1325" s="355"/>
      <c r="C1325" s="355"/>
      <c r="D1325" s="191"/>
      <c r="E1325" s="206">
        <f>IF(AND(Einträge!D1325&gt;=29,Einträge!D1325&lt;32),2,IF(AND(Einträge!D1325&gt;=32,Einträge!D1325&lt;=35),3,(IF(AND(Einträge!D1325&lt;29,Einträge!D1325&gt;0),1,IF(Einträge!D1325="",0,4)))))</f>
        <v>0</v>
      </c>
      <c r="F1325" s="351"/>
      <c r="G1325" s="352"/>
      <c r="H1325" s="351"/>
      <c r="I1325" s="352"/>
      <c r="J1325" s="345"/>
      <c r="K1325" s="346"/>
      <c r="L1325" s="346"/>
      <c r="M1325" s="188"/>
      <c r="N1325" s="31"/>
      <c r="O1325" s="30"/>
      <c r="P1325" s="30"/>
      <c r="Q1325" s="31"/>
      <c r="R1325" s="31"/>
      <c r="S1325" s="228"/>
      <c r="T1325" s="242"/>
      <c r="U1325" s="235"/>
    </row>
    <row r="1326" spans="1:21">
      <c r="A1326" s="36"/>
      <c r="B1326" s="353"/>
      <c r="C1326" s="354"/>
      <c r="D1326" s="137"/>
      <c r="E1326" s="206">
        <f>IF(AND(Einträge!D1326&gt;=29,Einträge!D1326&lt;32),2,IF(AND(Einträge!D1326&gt;=32,Einträge!D1326&lt;=35),3,(IF(AND(Einträge!D1326&lt;29,Einträge!D1326&gt;0),1,IF(Einträge!D1326="",0,4)))))</f>
        <v>0</v>
      </c>
      <c r="F1326" s="349"/>
      <c r="G1326" s="350"/>
      <c r="H1326" s="349"/>
      <c r="I1326" s="350"/>
      <c r="J1326" s="347"/>
      <c r="K1326" s="348"/>
      <c r="L1326" s="348"/>
      <c r="M1326" s="188"/>
      <c r="N1326" s="35"/>
      <c r="O1326" s="34"/>
      <c r="P1326" s="34"/>
      <c r="Q1326" s="35"/>
      <c r="R1326" s="35"/>
      <c r="S1326" s="227"/>
      <c r="T1326" s="241"/>
      <c r="U1326" s="234"/>
    </row>
    <row r="1327" spans="1:21">
      <c r="A1327" s="58"/>
      <c r="B1327" s="355"/>
      <c r="C1327" s="355"/>
      <c r="D1327" s="191"/>
      <c r="E1327" s="206">
        <f>IF(AND(Einträge!D1327&gt;=29,Einträge!D1327&lt;32),2,IF(AND(Einträge!D1327&gt;=32,Einträge!D1327&lt;=35),3,(IF(AND(Einträge!D1327&lt;29,Einträge!D1327&gt;0),1,IF(Einträge!D1327="",0,4)))))</f>
        <v>0</v>
      </c>
      <c r="F1327" s="351"/>
      <c r="G1327" s="352"/>
      <c r="H1327" s="351"/>
      <c r="I1327" s="352"/>
      <c r="J1327" s="345"/>
      <c r="K1327" s="346"/>
      <c r="L1327" s="346"/>
      <c r="M1327" s="188"/>
      <c r="N1327" s="31"/>
      <c r="O1327" s="30"/>
      <c r="P1327" s="30"/>
      <c r="Q1327" s="31"/>
      <c r="R1327" s="31"/>
      <c r="S1327" s="228"/>
      <c r="T1327" s="242"/>
      <c r="U1327" s="235"/>
    </row>
    <row r="1328" spans="1:21">
      <c r="A1328" s="36"/>
      <c r="B1328" s="353"/>
      <c r="C1328" s="354"/>
      <c r="D1328" s="137"/>
      <c r="E1328" s="206">
        <f>IF(AND(Einträge!D1328&gt;=29,Einträge!D1328&lt;32),2,IF(AND(Einträge!D1328&gt;=32,Einträge!D1328&lt;=35),3,(IF(AND(Einträge!D1328&lt;29,Einträge!D1328&gt;0),1,IF(Einträge!D1328="",0,4)))))</f>
        <v>0</v>
      </c>
      <c r="F1328" s="349"/>
      <c r="G1328" s="350"/>
      <c r="H1328" s="349"/>
      <c r="I1328" s="350"/>
      <c r="J1328" s="347"/>
      <c r="K1328" s="348"/>
      <c r="L1328" s="348"/>
      <c r="M1328" s="188"/>
      <c r="N1328" s="35"/>
      <c r="O1328" s="34"/>
      <c r="P1328" s="34"/>
      <c r="Q1328" s="35"/>
      <c r="R1328" s="35"/>
      <c r="S1328" s="227"/>
      <c r="T1328" s="241"/>
      <c r="U1328" s="234"/>
    </row>
    <row r="1329" spans="1:21">
      <c r="A1329" s="58"/>
      <c r="B1329" s="355"/>
      <c r="C1329" s="355"/>
      <c r="D1329" s="191"/>
      <c r="E1329" s="206">
        <f>IF(AND(Einträge!D1329&gt;=29,Einträge!D1329&lt;32),2,IF(AND(Einträge!D1329&gt;=32,Einträge!D1329&lt;=35),3,(IF(AND(Einträge!D1329&lt;29,Einträge!D1329&gt;0),1,IF(Einträge!D1329="",0,4)))))</f>
        <v>0</v>
      </c>
      <c r="F1329" s="351"/>
      <c r="G1329" s="352"/>
      <c r="H1329" s="351"/>
      <c r="I1329" s="352"/>
      <c r="J1329" s="345"/>
      <c r="K1329" s="346"/>
      <c r="L1329" s="346"/>
      <c r="M1329" s="188"/>
      <c r="N1329" s="31"/>
      <c r="O1329" s="30"/>
      <c r="P1329" s="30"/>
      <c r="Q1329" s="31"/>
      <c r="R1329" s="31"/>
      <c r="S1329" s="228"/>
      <c r="T1329" s="242"/>
      <c r="U1329" s="235"/>
    </row>
    <row r="1330" spans="1:21">
      <c r="A1330" s="36"/>
      <c r="B1330" s="353"/>
      <c r="C1330" s="354"/>
      <c r="D1330" s="137"/>
      <c r="E1330" s="206">
        <f>IF(AND(Einträge!D1330&gt;=29,Einträge!D1330&lt;32),2,IF(AND(Einträge!D1330&gt;=32,Einträge!D1330&lt;=35),3,(IF(AND(Einträge!D1330&lt;29,Einträge!D1330&gt;0),1,IF(Einträge!D1330="",0,4)))))</f>
        <v>0</v>
      </c>
      <c r="F1330" s="349"/>
      <c r="G1330" s="350"/>
      <c r="H1330" s="349"/>
      <c r="I1330" s="350"/>
      <c r="J1330" s="347"/>
      <c r="K1330" s="348"/>
      <c r="L1330" s="348"/>
      <c r="M1330" s="188"/>
      <c r="N1330" s="35"/>
      <c r="O1330" s="34"/>
      <c r="P1330" s="34"/>
      <c r="Q1330" s="35"/>
      <c r="R1330" s="35"/>
      <c r="S1330" s="227"/>
      <c r="T1330" s="241"/>
      <c r="U1330" s="234"/>
    </row>
    <row r="1331" spans="1:21">
      <c r="A1331" s="58"/>
      <c r="B1331" s="355"/>
      <c r="C1331" s="355"/>
      <c r="D1331" s="191"/>
      <c r="E1331" s="206">
        <f>IF(AND(Einträge!D1331&gt;=29,Einträge!D1331&lt;32),2,IF(AND(Einträge!D1331&gt;=32,Einträge!D1331&lt;=35),3,(IF(AND(Einträge!D1331&lt;29,Einträge!D1331&gt;0),1,IF(Einträge!D1331="",0,4)))))</f>
        <v>0</v>
      </c>
      <c r="F1331" s="351"/>
      <c r="G1331" s="352"/>
      <c r="H1331" s="351"/>
      <c r="I1331" s="352"/>
      <c r="J1331" s="345"/>
      <c r="K1331" s="346"/>
      <c r="L1331" s="346"/>
      <c r="M1331" s="188"/>
      <c r="N1331" s="31"/>
      <c r="O1331" s="30"/>
      <c r="P1331" s="30"/>
      <c r="Q1331" s="31"/>
      <c r="R1331" s="31"/>
      <c r="S1331" s="228"/>
      <c r="T1331" s="242"/>
      <c r="U1331" s="235"/>
    </row>
    <row r="1332" spans="1:21">
      <c r="A1332" s="36"/>
      <c r="B1332" s="353"/>
      <c r="C1332" s="354"/>
      <c r="D1332" s="137"/>
      <c r="E1332" s="206">
        <f>IF(AND(Einträge!D1332&gt;=29,Einträge!D1332&lt;32),2,IF(AND(Einträge!D1332&gt;=32,Einträge!D1332&lt;=35),3,(IF(AND(Einträge!D1332&lt;29,Einträge!D1332&gt;0),1,IF(Einträge!D1332="",0,4)))))</f>
        <v>0</v>
      </c>
      <c r="F1332" s="349"/>
      <c r="G1332" s="350"/>
      <c r="H1332" s="349"/>
      <c r="I1332" s="350"/>
      <c r="J1332" s="347"/>
      <c r="K1332" s="348"/>
      <c r="L1332" s="348"/>
      <c r="M1332" s="188"/>
      <c r="N1332" s="35"/>
      <c r="O1332" s="34"/>
      <c r="P1332" s="34"/>
      <c r="Q1332" s="35"/>
      <c r="R1332" s="35"/>
      <c r="S1332" s="227"/>
      <c r="T1332" s="241"/>
      <c r="U1332" s="234"/>
    </row>
    <row r="1333" spans="1:21">
      <c r="A1333" s="58"/>
      <c r="B1333" s="355"/>
      <c r="C1333" s="355"/>
      <c r="D1333" s="191"/>
      <c r="E1333" s="206">
        <f>IF(AND(Einträge!D1333&gt;=29,Einträge!D1333&lt;32),2,IF(AND(Einträge!D1333&gt;=32,Einträge!D1333&lt;=35),3,(IF(AND(Einträge!D1333&lt;29,Einträge!D1333&gt;0),1,IF(Einträge!D1333="",0,4)))))</f>
        <v>0</v>
      </c>
      <c r="F1333" s="351"/>
      <c r="G1333" s="352"/>
      <c r="H1333" s="351"/>
      <c r="I1333" s="352"/>
      <c r="J1333" s="345"/>
      <c r="K1333" s="346"/>
      <c r="L1333" s="346"/>
      <c r="M1333" s="188"/>
      <c r="N1333" s="31"/>
      <c r="O1333" s="30"/>
      <c r="P1333" s="30"/>
      <c r="Q1333" s="31"/>
      <c r="R1333" s="31"/>
      <c r="S1333" s="228"/>
      <c r="T1333" s="242"/>
      <c r="U1333" s="235"/>
    </row>
    <row r="1334" spans="1:21">
      <c r="A1334" s="36"/>
      <c r="B1334" s="353"/>
      <c r="C1334" s="354"/>
      <c r="D1334" s="137"/>
      <c r="E1334" s="206">
        <f>IF(AND(Einträge!D1334&gt;=29,Einträge!D1334&lt;32),2,IF(AND(Einträge!D1334&gt;=32,Einträge!D1334&lt;=35),3,(IF(AND(Einträge!D1334&lt;29,Einträge!D1334&gt;0),1,IF(Einträge!D1334="",0,4)))))</f>
        <v>0</v>
      </c>
      <c r="F1334" s="349"/>
      <c r="G1334" s="350"/>
      <c r="H1334" s="349"/>
      <c r="I1334" s="350"/>
      <c r="J1334" s="347"/>
      <c r="K1334" s="348"/>
      <c r="L1334" s="348"/>
      <c r="M1334" s="188"/>
      <c r="N1334" s="35"/>
      <c r="O1334" s="34"/>
      <c r="P1334" s="34"/>
      <c r="Q1334" s="35"/>
      <c r="R1334" s="35"/>
      <c r="S1334" s="227"/>
      <c r="T1334" s="241"/>
      <c r="U1334" s="234"/>
    </row>
    <row r="1335" spans="1:21">
      <c r="A1335" s="58"/>
      <c r="B1335" s="355"/>
      <c r="C1335" s="355"/>
      <c r="D1335" s="191"/>
      <c r="E1335" s="206">
        <f>IF(AND(Einträge!D1335&gt;=29,Einträge!D1335&lt;32),2,IF(AND(Einträge!D1335&gt;=32,Einträge!D1335&lt;=35),3,(IF(AND(Einträge!D1335&lt;29,Einträge!D1335&gt;0),1,IF(Einträge!D1335="",0,4)))))</f>
        <v>0</v>
      </c>
      <c r="F1335" s="351"/>
      <c r="G1335" s="352"/>
      <c r="H1335" s="351"/>
      <c r="I1335" s="352"/>
      <c r="J1335" s="345"/>
      <c r="K1335" s="346"/>
      <c r="L1335" s="346"/>
      <c r="M1335" s="188"/>
      <c r="N1335" s="31"/>
      <c r="O1335" s="30"/>
      <c r="P1335" s="30"/>
      <c r="Q1335" s="31"/>
      <c r="R1335" s="31"/>
      <c r="S1335" s="228"/>
      <c r="T1335" s="242"/>
      <c r="U1335" s="235"/>
    </row>
    <row r="1336" spans="1:21">
      <c r="A1336" s="36"/>
      <c r="B1336" s="353"/>
      <c r="C1336" s="354"/>
      <c r="D1336" s="137"/>
      <c r="E1336" s="206">
        <f>IF(AND(Einträge!D1336&gt;=29,Einträge!D1336&lt;32),2,IF(AND(Einträge!D1336&gt;=32,Einträge!D1336&lt;=35),3,(IF(AND(Einträge!D1336&lt;29,Einträge!D1336&gt;0),1,IF(Einträge!D1336="",0,4)))))</f>
        <v>0</v>
      </c>
      <c r="F1336" s="349"/>
      <c r="G1336" s="350"/>
      <c r="H1336" s="349"/>
      <c r="I1336" s="350"/>
      <c r="J1336" s="347"/>
      <c r="K1336" s="348"/>
      <c r="L1336" s="348"/>
      <c r="M1336" s="188"/>
      <c r="N1336" s="35"/>
      <c r="O1336" s="34"/>
      <c r="P1336" s="34"/>
      <c r="Q1336" s="35"/>
      <c r="R1336" s="35"/>
      <c r="S1336" s="227"/>
      <c r="T1336" s="241"/>
      <c r="U1336" s="234"/>
    </row>
    <row r="1337" spans="1:21">
      <c r="A1337" s="58"/>
      <c r="B1337" s="355"/>
      <c r="C1337" s="355"/>
      <c r="D1337" s="191"/>
      <c r="E1337" s="206">
        <f>IF(AND(Einträge!D1337&gt;=29,Einträge!D1337&lt;32),2,IF(AND(Einträge!D1337&gt;=32,Einträge!D1337&lt;=35),3,(IF(AND(Einträge!D1337&lt;29,Einträge!D1337&gt;0),1,IF(Einträge!D1337="",0,4)))))</f>
        <v>0</v>
      </c>
      <c r="F1337" s="351"/>
      <c r="G1337" s="352"/>
      <c r="H1337" s="351"/>
      <c r="I1337" s="352"/>
      <c r="J1337" s="345"/>
      <c r="K1337" s="346"/>
      <c r="L1337" s="346"/>
      <c r="M1337" s="188"/>
      <c r="N1337" s="31"/>
      <c r="O1337" s="30"/>
      <c r="P1337" s="30"/>
      <c r="Q1337" s="31"/>
      <c r="R1337" s="31"/>
      <c r="S1337" s="228"/>
      <c r="T1337" s="242"/>
      <c r="U1337" s="235"/>
    </row>
    <row r="1338" spans="1:21">
      <c r="A1338" s="36"/>
      <c r="B1338" s="353"/>
      <c r="C1338" s="354"/>
      <c r="D1338" s="137"/>
      <c r="E1338" s="206">
        <f>IF(AND(Einträge!D1338&gt;=29,Einträge!D1338&lt;32),2,IF(AND(Einträge!D1338&gt;=32,Einträge!D1338&lt;=35),3,(IF(AND(Einträge!D1338&lt;29,Einträge!D1338&gt;0),1,IF(Einträge!D1338="",0,4)))))</f>
        <v>0</v>
      </c>
      <c r="F1338" s="349"/>
      <c r="G1338" s="350"/>
      <c r="H1338" s="349"/>
      <c r="I1338" s="350"/>
      <c r="J1338" s="347"/>
      <c r="K1338" s="348"/>
      <c r="L1338" s="348"/>
      <c r="M1338" s="188"/>
      <c r="N1338" s="35"/>
      <c r="O1338" s="34"/>
      <c r="P1338" s="34"/>
      <c r="Q1338" s="35"/>
      <c r="R1338" s="35"/>
      <c r="S1338" s="227"/>
      <c r="T1338" s="241"/>
      <c r="U1338" s="234"/>
    </row>
    <row r="1339" spans="1:21">
      <c r="A1339" s="58"/>
      <c r="B1339" s="355"/>
      <c r="C1339" s="355"/>
      <c r="D1339" s="191"/>
      <c r="E1339" s="206">
        <f>IF(AND(Einträge!D1339&gt;=29,Einträge!D1339&lt;32),2,IF(AND(Einträge!D1339&gt;=32,Einträge!D1339&lt;=35),3,(IF(AND(Einträge!D1339&lt;29,Einträge!D1339&gt;0),1,IF(Einträge!D1339="",0,4)))))</f>
        <v>0</v>
      </c>
      <c r="F1339" s="351"/>
      <c r="G1339" s="352"/>
      <c r="H1339" s="351"/>
      <c r="I1339" s="352"/>
      <c r="J1339" s="345"/>
      <c r="K1339" s="346"/>
      <c r="L1339" s="346"/>
      <c r="M1339" s="188"/>
      <c r="N1339" s="31"/>
      <c r="O1339" s="30"/>
      <c r="P1339" s="30"/>
      <c r="Q1339" s="31"/>
      <c r="R1339" s="31"/>
      <c r="S1339" s="228"/>
      <c r="T1339" s="242"/>
      <c r="U1339" s="235"/>
    </row>
    <row r="1340" spans="1:21">
      <c r="A1340" s="36"/>
      <c r="B1340" s="353"/>
      <c r="C1340" s="354"/>
      <c r="D1340" s="137"/>
      <c r="E1340" s="206">
        <f>IF(AND(Einträge!D1340&gt;=29,Einträge!D1340&lt;32),2,IF(AND(Einträge!D1340&gt;=32,Einträge!D1340&lt;=35),3,(IF(AND(Einträge!D1340&lt;29,Einträge!D1340&gt;0),1,IF(Einträge!D1340="",0,4)))))</f>
        <v>0</v>
      </c>
      <c r="F1340" s="349"/>
      <c r="G1340" s="350"/>
      <c r="H1340" s="349"/>
      <c r="I1340" s="350"/>
      <c r="J1340" s="347"/>
      <c r="K1340" s="348"/>
      <c r="L1340" s="348"/>
      <c r="M1340" s="188"/>
      <c r="N1340" s="35"/>
      <c r="O1340" s="34"/>
      <c r="P1340" s="34"/>
      <c r="Q1340" s="35"/>
      <c r="R1340" s="35"/>
      <c r="S1340" s="227"/>
      <c r="T1340" s="241"/>
      <c r="U1340" s="234"/>
    </row>
    <row r="1341" spans="1:21">
      <c r="A1341" s="58"/>
      <c r="B1341" s="355"/>
      <c r="C1341" s="355"/>
      <c r="D1341" s="191"/>
      <c r="E1341" s="206">
        <f>IF(AND(Einträge!D1341&gt;=29,Einträge!D1341&lt;32),2,IF(AND(Einträge!D1341&gt;=32,Einträge!D1341&lt;=35),3,(IF(AND(Einträge!D1341&lt;29,Einträge!D1341&gt;0),1,IF(Einträge!D1341="",0,4)))))</f>
        <v>0</v>
      </c>
      <c r="F1341" s="351"/>
      <c r="G1341" s="352"/>
      <c r="H1341" s="351"/>
      <c r="I1341" s="352"/>
      <c r="J1341" s="345"/>
      <c r="K1341" s="346"/>
      <c r="L1341" s="346"/>
      <c r="M1341" s="188"/>
      <c r="N1341" s="31"/>
      <c r="O1341" s="30"/>
      <c r="P1341" s="30"/>
      <c r="Q1341" s="31"/>
      <c r="R1341" s="31"/>
      <c r="S1341" s="228"/>
      <c r="T1341" s="242"/>
      <c r="U1341" s="235"/>
    </row>
    <row r="1342" spans="1:21">
      <c r="A1342" s="36"/>
      <c r="B1342" s="353"/>
      <c r="C1342" s="354"/>
      <c r="D1342" s="137"/>
      <c r="E1342" s="206">
        <f>IF(AND(Einträge!D1342&gt;=29,Einträge!D1342&lt;32),2,IF(AND(Einträge!D1342&gt;=32,Einträge!D1342&lt;=35),3,(IF(AND(Einträge!D1342&lt;29,Einträge!D1342&gt;0),1,IF(Einträge!D1342="",0,4)))))</f>
        <v>0</v>
      </c>
      <c r="F1342" s="349"/>
      <c r="G1342" s="350"/>
      <c r="H1342" s="349"/>
      <c r="I1342" s="350"/>
      <c r="J1342" s="347"/>
      <c r="K1342" s="348"/>
      <c r="L1342" s="348"/>
      <c r="M1342" s="188"/>
      <c r="N1342" s="53"/>
      <c r="O1342" s="54"/>
      <c r="P1342" s="54"/>
      <c r="Q1342" s="53"/>
      <c r="R1342" s="53"/>
      <c r="S1342" s="230"/>
      <c r="T1342" s="244"/>
      <c r="U1342" s="237"/>
    </row>
    <row r="1343" spans="1:21">
      <c r="A1343" s="58"/>
      <c r="B1343" s="355"/>
      <c r="C1343" s="355"/>
      <c r="D1343" s="191"/>
      <c r="E1343" s="206">
        <f>IF(AND(Einträge!D1343&gt;=29,Einträge!D1343&lt;32),2,IF(AND(Einträge!D1343&gt;=32,Einträge!D1343&lt;=35),3,(IF(AND(Einträge!D1343&lt;29,Einträge!D1343&gt;0),1,IF(Einträge!D1343="",0,4)))))</f>
        <v>0</v>
      </c>
      <c r="F1343" s="351"/>
      <c r="G1343" s="352"/>
      <c r="H1343" s="351"/>
      <c r="I1343" s="352"/>
      <c r="J1343" s="345"/>
      <c r="K1343" s="346"/>
      <c r="L1343" s="346"/>
      <c r="M1343" s="188"/>
      <c r="N1343" s="31"/>
      <c r="O1343" s="30"/>
      <c r="P1343" s="30"/>
      <c r="Q1343" s="31"/>
      <c r="R1343" s="31"/>
      <c r="S1343" s="228"/>
      <c r="T1343" s="242"/>
      <c r="U1343" s="235"/>
    </row>
    <row r="1344" spans="1:21">
      <c r="A1344" s="36"/>
      <c r="B1344" s="353"/>
      <c r="C1344" s="354"/>
      <c r="D1344" s="137"/>
      <c r="E1344" s="206">
        <f>IF(AND(Einträge!D1344&gt;=29,Einträge!D1344&lt;32),2,IF(AND(Einträge!D1344&gt;=32,Einträge!D1344&lt;=35),3,(IF(AND(Einträge!D1344&lt;29,Einträge!D1344&gt;0),1,IF(Einträge!D1344="",0,4)))))</f>
        <v>0</v>
      </c>
      <c r="F1344" s="349"/>
      <c r="G1344" s="350"/>
      <c r="H1344" s="349"/>
      <c r="I1344" s="350"/>
      <c r="J1344" s="347"/>
      <c r="K1344" s="348"/>
      <c r="L1344" s="348"/>
      <c r="M1344" s="188"/>
      <c r="N1344" s="33"/>
      <c r="O1344" s="32"/>
      <c r="P1344" s="32"/>
      <c r="Q1344" s="33"/>
      <c r="R1344" s="33"/>
      <c r="S1344" s="229"/>
      <c r="T1344" s="243"/>
      <c r="U1344" s="236"/>
    </row>
    <row r="1345" spans="1:21">
      <c r="A1345" s="58"/>
      <c r="B1345" s="355"/>
      <c r="C1345" s="355"/>
      <c r="D1345" s="191"/>
      <c r="E1345" s="206">
        <f>IF(AND(Einträge!D1345&gt;=29,Einträge!D1345&lt;32),2,IF(AND(Einträge!D1345&gt;=32,Einträge!D1345&lt;=35),3,(IF(AND(Einträge!D1345&lt;29,Einträge!D1345&gt;0),1,IF(Einträge!D1345="",0,4)))))</f>
        <v>0</v>
      </c>
      <c r="F1345" s="351"/>
      <c r="G1345" s="352"/>
      <c r="H1345" s="351"/>
      <c r="I1345" s="352"/>
      <c r="J1345" s="345"/>
      <c r="K1345" s="346"/>
      <c r="L1345" s="346"/>
      <c r="M1345" s="188"/>
      <c r="N1345" s="31"/>
      <c r="O1345" s="30"/>
      <c r="P1345" s="30"/>
      <c r="Q1345" s="31"/>
      <c r="R1345" s="31"/>
      <c r="S1345" s="228"/>
      <c r="T1345" s="242"/>
      <c r="U1345" s="235"/>
    </row>
    <row r="1346" spans="1:21">
      <c r="A1346" s="36"/>
      <c r="B1346" s="353"/>
      <c r="C1346" s="354"/>
      <c r="D1346" s="137"/>
      <c r="E1346" s="206">
        <f>IF(AND(Einträge!D1346&gt;=29,Einträge!D1346&lt;32),2,IF(AND(Einträge!D1346&gt;=32,Einträge!D1346&lt;=35),3,(IF(AND(Einträge!D1346&lt;29,Einträge!D1346&gt;0),1,IF(Einträge!D1346="",0,4)))))</f>
        <v>0</v>
      </c>
      <c r="F1346" s="349"/>
      <c r="G1346" s="350"/>
      <c r="H1346" s="349"/>
      <c r="I1346" s="350"/>
      <c r="J1346" s="347"/>
      <c r="K1346" s="348"/>
      <c r="L1346" s="348"/>
      <c r="M1346" s="188"/>
      <c r="N1346" s="35"/>
      <c r="O1346" s="34"/>
      <c r="P1346" s="34"/>
      <c r="Q1346" s="35"/>
      <c r="R1346" s="35"/>
      <c r="S1346" s="227"/>
      <c r="T1346" s="241"/>
      <c r="U1346" s="234"/>
    </row>
    <row r="1347" spans="1:21">
      <c r="A1347" s="58"/>
      <c r="B1347" s="355"/>
      <c r="C1347" s="355"/>
      <c r="D1347" s="191"/>
      <c r="E1347" s="206">
        <f>IF(AND(Einträge!D1347&gt;=29,Einträge!D1347&lt;32),2,IF(AND(Einträge!D1347&gt;=32,Einträge!D1347&lt;=35),3,(IF(AND(Einträge!D1347&lt;29,Einträge!D1347&gt;0),1,IF(Einträge!D1347="",0,4)))))</f>
        <v>0</v>
      </c>
      <c r="F1347" s="351"/>
      <c r="G1347" s="352"/>
      <c r="H1347" s="351"/>
      <c r="I1347" s="352"/>
      <c r="J1347" s="345"/>
      <c r="K1347" s="346"/>
      <c r="L1347" s="346"/>
      <c r="M1347" s="188"/>
      <c r="N1347" s="31"/>
      <c r="O1347" s="30"/>
      <c r="P1347" s="30"/>
      <c r="Q1347" s="31"/>
      <c r="R1347" s="31"/>
      <c r="S1347" s="228"/>
      <c r="T1347" s="242"/>
      <c r="U1347" s="235"/>
    </row>
    <row r="1348" spans="1:21">
      <c r="A1348" s="36"/>
      <c r="B1348" s="353"/>
      <c r="C1348" s="354"/>
      <c r="D1348" s="137"/>
      <c r="E1348" s="206">
        <f>IF(AND(Einträge!D1348&gt;=29,Einträge!D1348&lt;32),2,IF(AND(Einträge!D1348&gt;=32,Einträge!D1348&lt;=35),3,(IF(AND(Einträge!D1348&lt;29,Einträge!D1348&gt;0),1,IF(Einträge!D1348="",0,4)))))</f>
        <v>0</v>
      </c>
      <c r="F1348" s="349"/>
      <c r="G1348" s="350"/>
      <c r="H1348" s="349"/>
      <c r="I1348" s="350"/>
      <c r="J1348" s="347"/>
      <c r="K1348" s="348"/>
      <c r="L1348" s="348"/>
      <c r="M1348" s="188"/>
      <c r="N1348" s="35"/>
      <c r="O1348" s="34"/>
      <c r="P1348" s="34"/>
      <c r="Q1348" s="35"/>
      <c r="R1348" s="35"/>
      <c r="S1348" s="227"/>
      <c r="T1348" s="241"/>
      <c r="U1348" s="234"/>
    </row>
    <row r="1349" spans="1:21">
      <c r="A1349" s="58"/>
      <c r="B1349" s="355"/>
      <c r="C1349" s="355"/>
      <c r="D1349" s="191"/>
      <c r="E1349" s="206">
        <f>IF(AND(Einträge!D1349&gt;=29,Einträge!D1349&lt;32),2,IF(AND(Einträge!D1349&gt;=32,Einträge!D1349&lt;=35),3,(IF(AND(Einträge!D1349&lt;29,Einträge!D1349&gt;0),1,IF(Einträge!D1349="",0,4)))))</f>
        <v>0</v>
      </c>
      <c r="F1349" s="351"/>
      <c r="G1349" s="352"/>
      <c r="H1349" s="351"/>
      <c r="I1349" s="352"/>
      <c r="J1349" s="345"/>
      <c r="K1349" s="346"/>
      <c r="L1349" s="346"/>
      <c r="M1349" s="188"/>
      <c r="N1349" s="31"/>
      <c r="O1349" s="30"/>
      <c r="P1349" s="30"/>
      <c r="Q1349" s="31"/>
      <c r="R1349" s="31"/>
      <c r="S1349" s="228"/>
      <c r="T1349" s="242"/>
      <c r="U1349" s="235"/>
    </row>
    <row r="1350" spans="1:21">
      <c r="A1350" s="36"/>
      <c r="B1350" s="353"/>
      <c r="C1350" s="354"/>
      <c r="D1350" s="137"/>
      <c r="E1350" s="206">
        <f>IF(AND(Einträge!D1350&gt;=29,Einträge!D1350&lt;32),2,IF(AND(Einträge!D1350&gt;=32,Einträge!D1350&lt;=35),3,(IF(AND(Einträge!D1350&lt;29,Einträge!D1350&gt;0),1,IF(Einträge!D1350="",0,4)))))</f>
        <v>0</v>
      </c>
      <c r="F1350" s="349"/>
      <c r="G1350" s="350"/>
      <c r="H1350" s="349"/>
      <c r="I1350" s="350"/>
      <c r="J1350" s="347"/>
      <c r="K1350" s="348"/>
      <c r="L1350" s="348"/>
      <c r="M1350" s="188"/>
      <c r="N1350" s="35"/>
      <c r="O1350" s="34"/>
      <c r="P1350" s="34"/>
      <c r="Q1350" s="35"/>
      <c r="R1350" s="35"/>
      <c r="S1350" s="227"/>
      <c r="T1350" s="241"/>
      <c r="U1350" s="234"/>
    </row>
    <row r="1351" spans="1:21">
      <c r="A1351" s="58"/>
      <c r="B1351" s="355"/>
      <c r="C1351" s="355"/>
      <c r="D1351" s="191"/>
      <c r="E1351" s="206">
        <f>IF(AND(Einträge!D1351&gt;=29,Einträge!D1351&lt;32),2,IF(AND(Einträge!D1351&gt;=32,Einträge!D1351&lt;=35),3,(IF(AND(Einträge!D1351&lt;29,Einträge!D1351&gt;0),1,IF(Einträge!D1351="",0,4)))))</f>
        <v>0</v>
      </c>
      <c r="F1351" s="351"/>
      <c r="G1351" s="352"/>
      <c r="H1351" s="351"/>
      <c r="I1351" s="352"/>
      <c r="J1351" s="345"/>
      <c r="K1351" s="346"/>
      <c r="L1351" s="346"/>
      <c r="M1351" s="188"/>
      <c r="N1351" s="31"/>
      <c r="O1351" s="30"/>
      <c r="P1351" s="30"/>
      <c r="Q1351" s="31"/>
      <c r="R1351" s="31"/>
      <c r="S1351" s="228"/>
      <c r="T1351" s="242"/>
      <c r="U1351" s="235"/>
    </row>
    <row r="1352" spans="1:21">
      <c r="A1352" s="36"/>
      <c r="B1352" s="353"/>
      <c r="C1352" s="354"/>
      <c r="D1352" s="137"/>
      <c r="E1352" s="206">
        <f>IF(AND(Einträge!D1352&gt;=29,Einträge!D1352&lt;32),2,IF(AND(Einträge!D1352&gt;=32,Einträge!D1352&lt;=35),3,(IF(AND(Einträge!D1352&lt;29,Einträge!D1352&gt;0),1,IF(Einträge!D1352="",0,4)))))</f>
        <v>0</v>
      </c>
      <c r="F1352" s="349"/>
      <c r="G1352" s="350"/>
      <c r="H1352" s="349"/>
      <c r="I1352" s="350"/>
      <c r="J1352" s="347"/>
      <c r="K1352" s="348"/>
      <c r="L1352" s="348"/>
      <c r="M1352" s="188"/>
      <c r="N1352" s="35"/>
      <c r="O1352" s="34"/>
      <c r="P1352" s="34"/>
      <c r="Q1352" s="35"/>
      <c r="R1352" s="35"/>
      <c r="S1352" s="227"/>
      <c r="T1352" s="241"/>
      <c r="U1352" s="234"/>
    </row>
    <row r="1353" spans="1:21">
      <c r="A1353" s="58"/>
      <c r="B1353" s="355"/>
      <c r="C1353" s="355"/>
      <c r="D1353" s="191"/>
      <c r="E1353" s="206">
        <f>IF(AND(Einträge!D1353&gt;=29,Einträge!D1353&lt;32),2,IF(AND(Einträge!D1353&gt;=32,Einträge!D1353&lt;=35),3,(IF(AND(Einträge!D1353&lt;29,Einträge!D1353&gt;0),1,IF(Einträge!D1353="",0,4)))))</f>
        <v>0</v>
      </c>
      <c r="F1353" s="351"/>
      <c r="G1353" s="352"/>
      <c r="H1353" s="351"/>
      <c r="I1353" s="352"/>
      <c r="J1353" s="345"/>
      <c r="K1353" s="346"/>
      <c r="L1353" s="346"/>
      <c r="M1353" s="188"/>
      <c r="N1353" s="31"/>
      <c r="O1353" s="30"/>
      <c r="P1353" s="30"/>
      <c r="Q1353" s="31"/>
      <c r="R1353" s="31"/>
      <c r="S1353" s="228"/>
      <c r="T1353" s="242"/>
      <c r="U1353" s="235"/>
    </row>
    <row r="1354" spans="1:21">
      <c r="A1354" s="36"/>
      <c r="B1354" s="353"/>
      <c r="C1354" s="354"/>
      <c r="D1354" s="137"/>
      <c r="E1354" s="206">
        <f>IF(AND(Einträge!D1354&gt;=29,Einträge!D1354&lt;32),2,IF(AND(Einträge!D1354&gt;=32,Einträge!D1354&lt;=35),3,(IF(AND(Einträge!D1354&lt;29,Einträge!D1354&gt;0),1,IF(Einträge!D1354="",0,4)))))</f>
        <v>0</v>
      </c>
      <c r="F1354" s="349"/>
      <c r="G1354" s="350"/>
      <c r="H1354" s="349"/>
      <c r="I1354" s="350"/>
      <c r="J1354" s="347"/>
      <c r="K1354" s="348"/>
      <c r="L1354" s="348"/>
      <c r="M1354" s="188"/>
      <c r="N1354" s="35"/>
      <c r="O1354" s="34"/>
      <c r="P1354" s="34"/>
      <c r="Q1354" s="35"/>
      <c r="R1354" s="35"/>
      <c r="S1354" s="227"/>
      <c r="T1354" s="241"/>
      <c r="U1354" s="234"/>
    </row>
    <row r="1355" spans="1:21">
      <c r="A1355" s="58"/>
      <c r="B1355" s="355"/>
      <c r="C1355" s="355"/>
      <c r="D1355" s="191"/>
      <c r="E1355" s="206">
        <f>IF(AND(Einträge!D1355&gt;=29,Einträge!D1355&lt;32),2,IF(AND(Einträge!D1355&gt;=32,Einträge!D1355&lt;=35),3,(IF(AND(Einträge!D1355&lt;29,Einträge!D1355&gt;0),1,IF(Einträge!D1355="",0,4)))))</f>
        <v>0</v>
      </c>
      <c r="F1355" s="351"/>
      <c r="G1355" s="352"/>
      <c r="H1355" s="351"/>
      <c r="I1355" s="352"/>
      <c r="J1355" s="345"/>
      <c r="K1355" s="346"/>
      <c r="L1355" s="346"/>
      <c r="M1355" s="188"/>
      <c r="N1355" s="31"/>
      <c r="O1355" s="30"/>
      <c r="P1355" s="30"/>
      <c r="Q1355" s="31"/>
      <c r="R1355" s="31"/>
      <c r="S1355" s="228"/>
      <c r="T1355" s="242"/>
      <c r="U1355" s="235"/>
    </row>
    <row r="1356" spans="1:21">
      <c r="A1356" s="36"/>
      <c r="B1356" s="353"/>
      <c r="C1356" s="354"/>
      <c r="D1356" s="137"/>
      <c r="E1356" s="206">
        <f>IF(AND(Einträge!D1356&gt;=29,Einträge!D1356&lt;32),2,IF(AND(Einträge!D1356&gt;=32,Einträge!D1356&lt;=35),3,(IF(AND(Einträge!D1356&lt;29,Einträge!D1356&gt;0),1,IF(Einträge!D1356="",0,4)))))</f>
        <v>0</v>
      </c>
      <c r="F1356" s="349"/>
      <c r="G1356" s="350"/>
      <c r="H1356" s="349"/>
      <c r="I1356" s="350"/>
      <c r="J1356" s="347"/>
      <c r="K1356" s="348"/>
      <c r="L1356" s="348"/>
      <c r="M1356" s="188"/>
      <c r="N1356" s="35"/>
      <c r="O1356" s="34"/>
      <c r="P1356" s="34"/>
      <c r="Q1356" s="35"/>
      <c r="R1356" s="35"/>
      <c r="S1356" s="227"/>
      <c r="T1356" s="241"/>
      <c r="U1356" s="234"/>
    </row>
    <row r="1357" spans="1:21">
      <c r="A1357" s="58"/>
      <c r="B1357" s="355"/>
      <c r="C1357" s="355"/>
      <c r="D1357" s="191"/>
      <c r="E1357" s="206">
        <f>IF(AND(Einträge!D1357&gt;=29,Einträge!D1357&lt;32),2,IF(AND(Einträge!D1357&gt;=32,Einträge!D1357&lt;=35),3,(IF(AND(Einträge!D1357&lt;29,Einträge!D1357&gt;0),1,IF(Einträge!D1357="",0,4)))))</f>
        <v>0</v>
      </c>
      <c r="F1357" s="351"/>
      <c r="G1357" s="352"/>
      <c r="H1357" s="351"/>
      <c r="I1357" s="352"/>
      <c r="J1357" s="345"/>
      <c r="K1357" s="346"/>
      <c r="L1357" s="346"/>
      <c r="M1357" s="188"/>
      <c r="N1357" s="31"/>
      <c r="O1357" s="30"/>
      <c r="P1357" s="30"/>
      <c r="Q1357" s="31"/>
      <c r="R1357" s="31"/>
      <c r="S1357" s="228"/>
      <c r="T1357" s="242"/>
      <c r="U1357" s="235"/>
    </row>
    <row r="1358" spans="1:21">
      <c r="A1358" s="36"/>
      <c r="B1358" s="353"/>
      <c r="C1358" s="354"/>
      <c r="D1358" s="137"/>
      <c r="E1358" s="206">
        <f>IF(AND(Einträge!D1358&gt;=29,Einträge!D1358&lt;32),2,IF(AND(Einträge!D1358&gt;=32,Einträge!D1358&lt;=35),3,(IF(AND(Einträge!D1358&lt;29,Einträge!D1358&gt;0),1,IF(Einträge!D1358="",0,4)))))</f>
        <v>0</v>
      </c>
      <c r="F1358" s="349"/>
      <c r="G1358" s="350"/>
      <c r="H1358" s="349"/>
      <c r="I1358" s="350"/>
      <c r="J1358" s="347"/>
      <c r="K1358" s="348"/>
      <c r="L1358" s="348"/>
      <c r="M1358" s="188"/>
      <c r="N1358" s="35"/>
      <c r="O1358" s="34"/>
      <c r="P1358" s="34"/>
      <c r="Q1358" s="35"/>
      <c r="R1358" s="35"/>
      <c r="S1358" s="227"/>
      <c r="T1358" s="241"/>
      <c r="U1358" s="234"/>
    </row>
    <row r="1359" spans="1:21">
      <c r="A1359" s="58"/>
      <c r="B1359" s="355"/>
      <c r="C1359" s="355"/>
      <c r="D1359" s="191"/>
      <c r="E1359" s="206">
        <f>IF(AND(Einträge!D1359&gt;=29,Einträge!D1359&lt;32),2,IF(AND(Einträge!D1359&gt;=32,Einträge!D1359&lt;=35),3,(IF(AND(Einträge!D1359&lt;29,Einträge!D1359&gt;0),1,IF(Einträge!D1359="",0,4)))))</f>
        <v>0</v>
      </c>
      <c r="F1359" s="351"/>
      <c r="G1359" s="352"/>
      <c r="H1359" s="351"/>
      <c r="I1359" s="352"/>
      <c r="J1359" s="345"/>
      <c r="K1359" s="346"/>
      <c r="L1359" s="346"/>
      <c r="M1359" s="188"/>
      <c r="N1359" s="31"/>
      <c r="O1359" s="30"/>
      <c r="P1359" s="30"/>
      <c r="Q1359" s="31"/>
      <c r="R1359" s="31"/>
      <c r="S1359" s="228"/>
      <c r="T1359" s="242"/>
      <c r="U1359" s="235"/>
    </row>
    <row r="1360" spans="1:21">
      <c r="A1360" s="36"/>
      <c r="B1360" s="353"/>
      <c r="C1360" s="354"/>
      <c r="D1360" s="137"/>
      <c r="E1360" s="206">
        <f>IF(AND(Einträge!D1360&gt;=29,Einträge!D1360&lt;32),2,IF(AND(Einträge!D1360&gt;=32,Einträge!D1360&lt;=35),3,(IF(AND(Einträge!D1360&lt;29,Einträge!D1360&gt;0),1,IF(Einträge!D1360="",0,4)))))</f>
        <v>0</v>
      </c>
      <c r="F1360" s="349"/>
      <c r="G1360" s="350"/>
      <c r="H1360" s="349"/>
      <c r="I1360" s="350"/>
      <c r="J1360" s="347"/>
      <c r="K1360" s="348"/>
      <c r="L1360" s="348"/>
      <c r="M1360" s="188"/>
      <c r="N1360" s="35"/>
      <c r="O1360" s="34"/>
      <c r="P1360" s="34"/>
      <c r="Q1360" s="35"/>
      <c r="R1360" s="35"/>
      <c r="S1360" s="227"/>
      <c r="T1360" s="241"/>
      <c r="U1360" s="234"/>
    </row>
    <row r="1361" spans="1:21">
      <c r="A1361" s="58"/>
      <c r="B1361" s="355"/>
      <c r="C1361" s="355"/>
      <c r="D1361" s="191"/>
      <c r="E1361" s="206">
        <f>IF(AND(Einträge!D1361&gt;=29,Einträge!D1361&lt;32),2,IF(AND(Einträge!D1361&gt;=32,Einträge!D1361&lt;=35),3,(IF(AND(Einträge!D1361&lt;29,Einträge!D1361&gt;0),1,IF(Einträge!D1361="",0,4)))))</f>
        <v>0</v>
      </c>
      <c r="F1361" s="351"/>
      <c r="G1361" s="352"/>
      <c r="H1361" s="351"/>
      <c r="I1361" s="352"/>
      <c r="J1361" s="345"/>
      <c r="K1361" s="346"/>
      <c r="L1361" s="346"/>
      <c r="M1361" s="188"/>
      <c r="N1361" s="31"/>
      <c r="O1361" s="30"/>
      <c r="P1361" s="30"/>
      <c r="Q1361" s="31"/>
      <c r="R1361" s="31"/>
      <c r="S1361" s="228"/>
      <c r="T1361" s="242"/>
      <c r="U1361" s="235"/>
    </row>
    <row r="1362" spans="1:21">
      <c r="A1362" s="36"/>
      <c r="B1362" s="353"/>
      <c r="C1362" s="354"/>
      <c r="D1362" s="137"/>
      <c r="E1362" s="206">
        <f>IF(AND(Einträge!D1362&gt;=29,Einträge!D1362&lt;32),2,IF(AND(Einträge!D1362&gt;=32,Einträge!D1362&lt;=35),3,(IF(AND(Einträge!D1362&lt;29,Einträge!D1362&gt;0),1,IF(Einträge!D1362="",0,4)))))</f>
        <v>0</v>
      </c>
      <c r="F1362" s="349"/>
      <c r="G1362" s="350"/>
      <c r="H1362" s="349"/>
      <c r="I1362" s="350"/>
      <c r="J1362" s="347"/>
      <c r="K1362" s="348"/>
      <c r="L1362" s="348"/>
      <c r="M1362" s="188"/>
      <c r="N1362" s="53"/>
      <c r="O1362" s="54"/>
      <c r="P1362" s="54"/>
      <c r="Q1362" s="53"/>
      <c r="R1362" s="53"/>
      <c r="S1362" s="230"/>
      <c r="T1362" s="244"/>
      <c r="U1362" s="237"/>
    </row>
    <row r="1363" spans="1:21">
      <c r="A1363" s="58"/>
      <c r="B1363" s="355"/>
      <c r="C1363" s="355"/>
      <c r="D1363" s="191"/>
      <c r="E1363" s="206">
        <f>IF(AND(Einträge!D1363&gt;=29,Einträge!D1363&lt;32),2,IF(AND(Einträge!D1363&gt;=32,Einträge!D1363&lt;=35),3,(IF(AND(Einträge!D1363&lt;29,Einträge!D1363&gt;0),1,IF(Einträge!D1363="",0,4)))))</f>
        <v>0</v>
      </c>
      <c r="F1363" s="351"/>
      <c r="G1363" s="352"/>
      <c r="H1363" s="351"/>
      <c r="I1363" s="352"/>
      <c r="J1363" s="345"/>
      <c r="K1363" s="346"/>
      <c r="L1363" s="346"/>
      <c r="M1363" s="188"/>
      <c r="N1363" s="31"/>
      <c r="O1363" s="30"/>
      <c r="P1363" s="30"/>
      <c r="Q1363" s="31"/>
      <c r="R1363" s="31"/>
      <c r="S1363" s="228"/>
      <c r="T1363" s="242"/>
      <c r="U1363" s="235"/>
    </row>
    <row r="1364" spans="1:21">
      <c r="A1364" s="36"/>
      <c r="B1364" s="353"/>
      <c r="C1364" s="354"/>
      <c r="D1364" s="137"/>
      <c r="E1364" s="206">
        <f>IF(AND(Einträge!D1364&gt;=29,Einträge!D1364&lt;32),2,IF(AND(Einträge!D1364&gt;=32,Einträge!D1364&lt;=35),3,(IF(AND(Einträge!D1364&lt;29,Einträge!D1364&gt;0),1,IF(Einträge!D1364="",0,4)))))</f>
        <v>0</v>
      </c>
      <c r="F1364" s="349"/>
      <c r="G1364" s="350"/>
      <c r="H1364" s="349"/>
      <c r="I1364" s="350"/>
      <c r="J1364" s="347"/>
      <c r="K1364" s="348"/>
      <c r="L1364" s="348"/>
      <c r="M1364" s="188"/>
      <c r="N1364" s="33"/>
      <c r="O1364" s="32"/>
      <c r="P1364" s="32"/>
      <c r="Q1364" s="33"/>
      <c r="R1364" s="33"/>
      <c r="S1364" s="229"/>
      <c r="T1364" s="243"/>
      <c r="U1364" s="236"/>
    </row>
    <row r="1365" spans="1:21">
      <c r="A1365" s="58"/>
      <c r="B1365" s="355"/>
      <c r="C1365" s="355"/>
      <c r="D1365" s="191"/>
      <c r="E1365" s="206">
        <f>IF(AND(Einträge!D1365&gt;=29,Einträge!D1365&lt;32),2,IF(AND(Einträge!D1365&gt;=32,Einträge!D1365&lt;=35),3,(IF(AND(Einträge!D1365&lt;29,Einträge!D1365&gt;0),1,IF(Einträge!D1365="",0,4)))))</f>
        <v>0</v>
      </c>
      <c r="F1365" s="351"/>
      <c r="G1365" s="352"/>
      <c r="H1365" s="351"/>
      <c r="I1365" s="352"/>
      <c r="J1365" s="345"/>
      <c r="K1365" s="346"/>
      <c r="L1365" s="346"/>
      <c r="M1365" s="188"/>
      <c r="N1365" s="31"/>
      <c r="O1365" s="30"/>
      <c r="P1365" s="30"/>
      <c r="Q1365" s="31"/>
      <c r="R1365" s="31"/>
      <c r="S1365" s="228"/>
      <c r="T1365" s="242"/>
      <c r="U1365" s="235"/>
    </row>
    <row r="1366" spans="1:21">
      <c r="A1366" s="36"/>
      <c r="B1366" s="353"/>
      <c r="C1366" s="354"/>
      <c r="D1366" s="137"/>
      <c r="E1366" s="206">
        <f>IF(AND(Einträge!D1366&gt;=29,Einträge!D1366&lt;32),2,IF(AND(Einträge!D1366&gt;=32,Einträge!D1366&lt;=35),3,(IF(AND(Einträge!D1366&lt;29,Einträge!D1366&gt;0),1,IF(Einträge!D1366="",0,4)))))</f>
        <v>0</v>
      </c>
      <c r="F1366" s="349"/>
      <c r="G1366" s="350"/>
      <c r="H1366" s="349"/>
      <c r="I1366" s="350"/>
      <c r="J1366" s="347"/>
      <c r="K1366" s="348"/>
      <c r="L1366" s="348"/>
      <c r="M1366" s="188"/>
      <c r="N1366" s="35"/>
      <c r="O1366" s="34"/>
      <c r="P1366" s="34"/>
      <c r="Q1366" s="35"/>
      <c r="R1366" s="35"/>
      <c r="S1366" s="227"/>
      <c r="T1366" s="241"/>
      <c r="U1366" s="234"/>
    </row>
    <row r="1367" spans="1:21">
      <c r="A1367" s="58"/>
      <c r="B1367" s="355"/>
      <c r="C1367" s="355"/>
      <c r="D1367" s="191"/>
      <c r="E1367" s="206">
        <f>IF(AND(Einträge!D1367&gt;=29,Einträge!D1367&lt;32),2,IF(AND(Einträge!D1367&gt;=32,Einträge!D1367&lt;=35),3,(IF(AND(Einträge!D1367&lt;29,Einträge!D1367&gt;0),1,IF(Einträge!D1367="",0,4)))))</f>
        <v>0</v>
      </c>
      <c r="F1367" s="351"/>
      <c r="G1367" s="352"/>
      <c r="H1367" s="351"/>
      <c r="I1367" s="352"/>
      <c r="J1367" s="345"/>
      <c r="K1367" s="346"/>
      <c r="L1367" s="346"/>
      <c r="M1367" s="188"/>
      <c r="N1367" s="31"/>
      <c r="O1367" s="30"/>
      <c r="P1367" s="30"/>
      <c r="Q1367" s="31"/>
      <c r="R1367" s="31"/>
      <c r="S1367" s="228"/>
      <c r="T1367" s="242"/>
      <c r="U1367" s="235"/>
    </row>
    <row r="1368" spans="1:21">
      <c r="A1368" s="36"/>
      <c r="B1368" s="353"/>
      <c r="C1368" s="354"/>
      <c r="D1368" s="137"/>
      <c r="E1368" s="206">
        <f>IF(AND(Einträge!D1368&gt;=29,Einträge!D1368&lt;32),2,IF(AND(Einträge!D1368&gt;=32,Einträge!D1368&lt;=35),3,(IF(AND(Einträge!D1368&lt;29,Einträge!D1368&gt;0),1,IF(Einträge!D1368="",0,4)))))</f>
        <v>0</v>
      </c>
      <c r="F1368" s="349"/>
      <c r="G1368" s="350"/>
      <c r="H1368" s="349"/>
      <c r="I1368" s="350"/>
      <c r="J1368" s="347"/>
      <c r="K1368" s="348"/>
      <c r="L1368" s="348"/>
      <c r="M1368" s="188"/>
      <c r="N1368" s="35"/>
      <c r="O1368" s="34"/>
      <c r="P1368" s="34"/>
      <c r="Q1368" s="35"/>
      <c r="R1368" s="35"/>
      <c r="S1368" s="227"/>
      <c r="T1368" s="241"/>
      <c r="U1368" s="234"/>
    </row>
    <row r="1369" spans="1:21">
      <c r="A1369" s="58"/>
      <c r="B1369" s="355"/>
      <c r="C1369" s="355"/>
      <c r="D1369" s="191"/>
      <c r="E1369" s="206">
        <f>IF(AND(Einträge!D1369&gt;=29,Einträge!D1369&lt;32),2,IF(AND(Einträge!D1369&gt;=32,Einträge!D1369&lt;=35),3,(IF(AND(Einträge!D1369&lt;29,Einträge!D1369&gt;0),1,IF(Einträge!D1369="",0,4)))))</f>
        <v>0</v>
      </c>
      <c r="F1369" s="351"/>
      <c r="G1369" s="352"/>
      <c r="H1369" s="351"/>
      <c r="I1369" s="352"/>
      <c r="J1369" s="345"/>
      <c r="K1369" s="346"/>
      <c r="L1369" s="346"/>
      <c r="M1369" s="188"/>
      <c r="N1369" s="31"/>
      <c r="O1369" s="30"/>
      <c r="P1369" s="30"/>
      <c r="Q1369" s="31"/>
      <c r="R1369" s="31"/>
      <c r="S1369" s="228"/>
      <c r="T1369" s="242"/>
      <c r="U1369" s="235"/>
    </row>
    <row r="1370" spans="1:21">
      <c r="A1370" s="36"/>
      <c r="B1370" s="353"/>
      <c r="C1370" s="354"/>
      <c r="D1370" s="137"/>
      <c r="E1370" s="206">
        <f>IF(AND(Einträge!D1370&gt;=29,Einträge!D1370&lt;32),2,IF(AND(Einträge!D1370&gt;=32,Einträge!D1370&lt;=35),3,(IF(AND(Einträge!D1370&lt;29,Einträge!D1370&gt;0),1,IF(Einträge!D1370="",0,4)))))</f>
        <v>0</v>
      </c>
      <c r="F1370" s="349"/>
      <c r="G1370" s="350"/>
      <c r="H1370" s="349"/>
      <c r="I1370" s="350"/>
      <c r="J1370" s="347"/>
      <c r="K1370" s="348"/>
      <c r="L1370" s="348"/>
      <c r="M1370" s="188"/>
      <c r="N1370" s="35"/>
      <c r="O1370" s="34"/>
      <c r="P1370" s="34"/>
      <c r="Q1370" s="35"/>
      <c r="R1370" s="35"/>
      <c r="S1370" s="227"/>
      <c r="T1370" s="241"/>
      <c r="U1370" s="234"/>
    </row>
    <row r="1371" spans="1:21">
      <c r="A1371" s="58"/>
      <c r="B1371" s="355"/>
      <c r="C1371" s="355"/>
      <c r="D1371" s="191"/>
      <c r="E1371" s="206">
        <f>IF(AND(Einträge!D1371&gt;=29,Einträge!D1371&lt;32),2,IF(AND(Einträge!D1371&gt;=32,Einträge!D1371&lt;=35),3,(IF(AND(Einträge!D1371&lt;29,Einträge!D1371&gt;0),1,IF(Einträge!D1371="",0,4)))))</f>
        <v>0</v>
      </c>
      <c r="F1371" s="351"/>
      <c r="G1371" s="352"/>
      <c r="H1371" s="351"/>
      <c r="I1371" s="352"/>
      <c r="J1371" s="345"/>
      <c r="K1371" s="346"/>
      <c r="L1371" s="346"/>
      <c r="M1371" s="188"/>
      <c r="N1371" s="31"/>
      <c r="O1371" s="30"/>
      <c r="P1371" s="30"/>
      <c r="Q1371" s="31"/>
      <c r="R1371" s="31"/>
      <c r="S1371" s="228"/>
      <c r="T1371" s="242"/>
      <c r="U1371" s="235"/>
    </row>
    <row r="1372" spans="1:21">
      <c r="A1372" s="36"/>
      <c r="B1372" s="353"/>
      <c r="C1372" s="354"/>
      <c r="D1372" s="137"/>
      <c r="E1372" s="206">
        <f>IF(AND(Einträge!D1372&gt;=29,Einträge!D1372&lt;32),2,IF(AND(Einträge!D1372&gt;=32,Einträge!D1372&lt;=35),3,(IF(AND(Einträge!D1372&lt;29,Einträge!D1372&gt;0),1,IF(Einträge!D1372="",0,4)))))</f>
        <v>0</v>
      </c>
      <c r="F1372" s="349"/>
      <c r="G1372" s="350"/>
      <c r="H1372" s="349"/>
      <c r="I1372" s="350"/>
      <c r="J1372" s="347"/>
      <c r="K1372" s="348"/>
      <c r="L1372" s="348"/>
      <c r="M1372" s="188"/>
      <c r="N1372" s="35"/>
      <c r="O1372" s="34"/>
      <c r="P1372" s="34"/>
      <c r="Q1372" s="35"/>
      <c r="R1372" s="35"/>
      <c r="S1372" s="227"/>
      <c r="T1372" s="241"/>
      <c r="U1372" s="234"/>
    </row>
    <row r="1373" spans="1:21">
      <c r="A1373" s="58"/>
      <c r="B1373" s="355"/>
      <c r="C1373" s="355"/>
      <c r="D1373" s="191"/>
      <c r="E1373" s="206">
        <f>IF(AND(Einträge!D1373&gt;=29,Einträge!D1373&lt;32),2,IF(AND(Einträge!D1373&gt;=32,Einträge!D1373&lt;=35),3,(IF(AND(Einträge!D1373&lt;29,Einträge!D1373&gt;0),1,IF(Einträge!D1373="",0,4)))))</f>
        <v>0</v>
      </c>
      <c r="F1373" s="351"/>
      <c r="G1373" s="352"/>
      <c r="H1373" s="351"/>
      <c r="I1373" s="352"/>
      <c r="J1373" s="345"/>
      <c r="K1373" s="346"/>
      <c r="L1373" s="346"/>
      <c r="M1373" s="188"/>
      <c r="N1373" s="31"/>
      <c r="O1373" s="30"/>
      <c r="P1373" s="30"/>
      <c r="Q1373" s="31"/>
      <c r="R1373" s="31"/>
      <c r="S1373" s="228"/>
      <c r="T1373" s="242"/>
      <c r="U1373" s="235"/>
    </row>
    <row r="1374" spans="1:21">
      <c r="A1374" s="36"/>
      <c r="B1374" s="353"/>
      <c r="C1374" s="354"/>
      <c r="D1374" s="137"/>
      <c r="E1374" s="206">
        <f>IF(AND(Einträge!D1374&gt;=29,Einträge!D1374&lt;32),2,IF(AND(Einträge!D1374&gt;=32,Einträge!D1374&lt;=35),3,(IF(AND(Einträge!D1374&lt;29,Einträge!D1374&gt;0),1,IF(Einträge!D1374="",0,4)))))</f>
        <v>0</v>
      </c>
      <c r="F1374" s="349"/>
      <c r="G1374" s="350"/>
      <c r="H1374" s="349"/>
      <c r="I1374" s="350"/>
      <c r="J1374" s="347"/>
      <c r="K1374" s="348"/>
      <c r="L1374" s="348"/>
      <c r="M1374" s="188"/>
      <c r="N1374" s="35"/>
      <c r="O1374" s="34"/>
      <c r="P1374" s="34"/>
      <c r="Q1374" s="35"/>
      <c r="R1374" s="35"/>
      <c r="S1374" s="227"/>
      <c r="T1374" s="241"/>
      <c r="U1374" s="234"/>
    </row>
    <row r="1375" spans="1:21">
      <c r="A1375" s="58"/>
      <c r="B1375" s="355"/>
      <c r="C1375" s="355"/>
      <c r="D1375" s="191"/>
      <c r="E1375" s="206">
        <f>IF(AND(Einträge!D1375&gt;=29,Einträge!D1375&lt;32),2,IF(AND(Einträge!D1375&gt;=32,Einträge!D1375&lt;=35),3,(IF(AND(Einträge!D1375&lt;29,Einträge!D1375&gt;0),1,IF(Einträge!D1375="",0,4)))))</f>
        <v>0</v>
      </c>
      <c r="F1375" s="351"/>
      <c r="G1375" s="352"/>
      <c r="H1375" s="351"/>
      <c r="I1375" s="352"/>
      <c r="J1375" s="345"/>
      <c r="K1375" s="346"/>
      <c r="L1375" s="346"/>
      <c r="M1375" s="188"/>
      <c r="N1375" s="31"/>
      <c r="O1375" s="30"/>
      <c r="P1375" s="30"/>
      <c r="Q1375" s="31"/>
      <c r="R1375" s="31"/>
      <c r="S1375" s="228"/>
      <c r="T1375" s="242"/>
      <c r="U1375" s="235"/>
    </row>
    <row r="1376" spans="1:21">
      <c r="A1376" s="36"/>
      <c r="B1376" s="353"/>
      <c r="C1376" s="354"/>
      <c r="D1376" s="137"/>
      <c r="E1376" s="206">
        <f>IF(AND(Einträge!D1376&gt;=29,Einträge!D1376&lt;32),2,IF(AND(Einträge!D1376&gt;=32,Einträge!D1376&lt;=35),3,(IF(AND(Einträge!D1376&lt;29,Einträge!D1376&gt;0),1,IF(Einträge!D1376="",0,4)))))</f>
        <v>0</v>
      </c>
      <c r="F1376" s="349"/>
      <c r="G1376" s="350"/>
      <c r="H1376" s="349"/>
      <c r="I1376" s="350"/>
      <c r="J1376" s="347"/>
      <c r="K1376" s="348"/>
      <c r="L1376" s="348"/>
      <c r="M1376" s="188"/>
      <c r="N1376" s="35"/>
      <c r="O1376" s="34"/>
      <c r="P1376" s="34"/>
      <c r="Q1376" s="35"/>
      <c r="R1376" s="35"/>
      <c r="S1376" s="227"/>
      <c r="T1376" s="241"/>
      <c r="U1376" s="234"/>
    </row>
    <row r="1377" spans="1:21">
      <c r="A1377" s="58"/>
      <c r="B1377" s="355"/>
      <c r="C1377" s="355"/>
      <c r="D1377" s="191"/>
      <c r="E1377" s="206">
        <f>IF(AND(Einträge!D1377&gt;=29,Einträge!D1377&lt;32),2,IF(AND(Einträge!D1377&gt;=32,Einträge!D1377&lt;=35),3,(IF(AND(Einträge!D1377&lt;29,Einträge!D1377&gt;0),1,IF(Einträge!D1377="",0,4)))))</f>
        <v>0</v>
      </c>
      <c r="F1377" s="351"/>
      <c r="G1377" s="352"/>
      <c r="H1377" s="351"/>
      <c r="I1377" s="352"/>
      <c r="J1377" s="345"/>
      <c r="K1377" s="346"/>
      <c r="L1377" s="346"/>
      <c r="M1377" s="188"/>
      <c r="N1377" s="31"/>
      <c r="O1377" s="30"/>
      <c r="P1377" s="30"/>
      <c r="Q1377" s="31"/>
      <c r="R1377" s="31"/>
      <c r="S1377" s="228"/>
      <c r="T1377" s="242"/>
      <c r="U1377" s="235"/>
    </row>
    <row r="1378" spans="1:21">
      <c r="A1378" s="36"/>
      <c r="B1378" s="353"/>
      <c r="C1378" s="354"/>
      <c r="D1378" s="137"/>
      <c r="E1378" s="206">
        <f>IF(AND(Einträge!D1378&gt;=29,Einträge!D1378&lt;32),2,IF(AND(Einträge!D1378&gt;=32,Einträge!D1378&lt;=35),3,(IF(AND(Einträge!D1378&lt;29,Einträge!D1378&gt;0),1,IF(Einträge!D1378="",0,4)))))</f>
        <v>0</v>
      </c>
      <c r="F1378" s="349"/>
      <c r="G1378" s="350"/>
      <c r="H1378" s="349"/>
      <c r="I1378" s="350"/>
      <c r="J1378" s="347"/>
      <c r="K1378" s="348"/>
      <c r="L1378" s="348"/>
      <c r="M1378" s="188"/>
      <c r="N1378" s="35"/>
      <c r="O1378" s="34"/>
      <c r="P1378" s="34"/>
      <c r="Q1378" s="35"/>
      <c r="R1378" s="35"/>
      <c r="S1378" s="227"/>
      <c r="T1378" s="241"/>
      <c r="U1378" s="234"/>
    </row>
    <row r="1379" spans="1:21">
      <c r="A1379" s="58"/>
      <c r="B1379" s="355"/>
      <c r="C1379" s="355"/>
      <c r="D1379" s="191"/>
      <c r="E1379" s="206">
        <f>IF(AND(Einträge!D1379&gt;=29,Einträge!D1379&lt;32),2,IF(AND(Einträge!D1379&gt;=32,Einträge!D1379&lt;=35),3,(IF(AND(Einträge!D1379&lt;29,Einträge!D1379&gt;0),1,IF(Einträge!D1379="",0,4)))))</f>
        <v>0</v>
      </c>
      <c r="F1379" s="351"/>
      <c r="G1379" s="352"/>
      <c r="H1379" s="351"/>
      <c r="I1379" s="352"/>
      <c r="J1379" s="345"/>
      <c r="K1379" s="346"/>
      <c r="L1379" s="346"/>
      <c r="M1379" s="188"/>
      <c r="N1379" s="31"/>
      <c r="O1379" s="30"/>
      <c r="P1379" s="30"/>
      <c r="Q1379" s="31"/>
      <c r="R1379" s="31"/>
      <c r="S1379" s="228"/>
      <c r="T1379" s="242"/>
      <c r="U1379" s="235"/>
    </row>
    <row r="1380" spans="1:21">
      <c r="A1380" s="36"/>
      <c r="B1380" s="353"/>
      <c r="C1380" s="354"/>
      <c r="D1380" s="137"/>
      <c r="E1380" s="206">
        <f>IF(AND(Einträge!D1380&gt;=29,Einträge!D1380&lt;32),2,IF(AND(Einträge!D1380&gt;=32,Einträge!D1380&lt;=35),3,(IF(AND(Einträge!D1380&lt;29,Einträge!D1380&gt;0),1,IF(Einträge!D1380="",0,4)))))</f>
        <v>0</v>
      </c>
      <c r="F1380" s="349"/>
      <c r="G1380" s="350"/>
      <c r="H1380" s="349"/>
      <c r="I1380" s="350"/>
      <c r="J1380" s="347"/>
      <c r="K1380" s="348"/>
      <c r="L1380" s="348"/>
      <c r="M1380" s="188"/>
      <c r="N1380" s="35"/>
      <c r="O1380" s="34"/>
      <c r="P1380" s="34"/>
      <c r="Q1380" s="35"/>
      <c r="R1380" s="35"/>
      <c r="S1380" s="227"/>
      <c r="T1380" s="241"/>
      <c r="U1380" s="234"/>
    </row>
    <row r="1381" spans="1:21">
      <c r="A1381" s="58"/>
      <c r="B1381" s="355"/>
      <c r="C1381" s="355"/>
      <c r="D1381" s="191"/>
      <c r="E1381" s="206">
        <f>IF(AND(Einträge!D1381&gt;=29,Einträge!D1381&lt;32),2,IF(AND(Einträge!D1381&gt;=32,Einträge!D1381&lt;=35),3,(IF(AND(Einträge!D1381&lt;29,Einträge!D1381&gt;0),1,IF(Einträge!D1381="",0,4)))))</f>
        <v>0</v>
      </c>
      <c r="F1381" s="351"/>
      <c r="G1381" s="352"/>
      <c r="H1381" s="351"/>
      <c r="I1381" s="352"/>
      <c r="J1381" s="345"/>
      <c r="K1381" s="346"/>
      <c r="L1381" s="346"/>
      <c r="M1381" s="188"/>
      <c r="N1381" s="31"/>
      <c r="O1381" s="30"/>
      <c r="P1381" s="30"/>
      <c r="Q1381" s="31"/>
      <c r="R1381" s="31"/>
      <c r="S1381" s="228"/>
      <c r="T1381" s="242"/>
      <c r="U1381" s="235"/>
    </row>
    <row r="1382" spans="1:21">
      <c r="A1382" s="36"/>
      <c r="B1382" s="353"/>
      <c r="C1382" s="354"/>
      <c r="D1382" s="137"/>
      <c r="E1382" s="206">
        <f>IF(AND(Einträge!D1382&gt;=29,Einträge!D1382&lt;32),2,IF(AND(Einträge!D1382&gt;=32,Einträge!D1382&lt;=35),3,(IF(AND(Einträge!D1382&lt;29,Einträge!D1382&gt;0),1,IF(Einträge!D1382="",0,4)))))</f>
        <v>0</v>
      </c>
      <c r="F1382" s="349"/>
      <c r="G1382" s="350"/>
      <c r="H1382" s="349"/>
      <c r="I1382" s="350"/>
      <c r="J1382" s="347"/>
      <c r="K1382" s="348"/>
      <c r="L1382" s="348"/>
      <c r="M1382" s="188"/>
      <c r="N1382" s="53"/>
      <c r="O1382" s="54"/>
      <c r="P1382" s="54"/>
      <c r="Q1382" s="53"/>
      <c r="R1382" s="53"/>
      <c r="S1382" s="230"/>
      <c r="T1382" s="244"/>
      <c r="U1382" s="237"/>
    </row>
    <row r="1383" spans="1:21">
      <c r="A1383" s="58"/>
      <c r="B1383" s="355"/>
      <c r="C1383" s="355"/>
      <c r="D1383" s="191"/>
      <c r="E1383" s="206">
        <f>IF(AND(Einträge!D1383&gt;=29,Einträge!D1383&lt;32),2,IF(AND(Einträge!D1383&gt;=32,Einträge!D1383&lt;=35),3,(IF(AND(Einträge!D1383&lt;29,Einträge!D1383&gt;0),1,IF(Einträge!D1383="",0,4)))))</f>
        <v>0</v>
      </c>
      <c r="F1383" s="351"/>
      <c r="G1383" s="352"/>
      <c r="H1383" s="351"/>
      <c r="I1383" s="352"/>
      <c r="J1383" s="345"/>
      <c r="K1383" s="346"/>
      <c r="L1383" s="346"/>
      <c r="M1383" s="188"/>
      <c r="N1383" s="31"/>
      <c r="O1383" s="30"/>
      <c r="P1383" s="30"/>
      <c r="Q1383" s="31"/>
      <c r="R1383" s="31"/>
      <c r="S1383" s="228"/>
      <c r="T1383" s="242"/>
      <c r="U1383" s="235"/>
    </row>
    <row r="1384" spans="1:21">
      <c r="A1384" s="36"/>
      <c r="B1384" s="353"/>
      <c r="C1384" s="354"/>
      <c r="D1384" s="137"/>
      <c r="E1384" s="206">
        <f>IF(AND(Einträge!D1384&gt;=29,Einträge!D1384&lt;32),2,IF(AND(Einträge!D1384&gt;=32,Einträge!D1384&lt;=35),3,(IF(AND(Einträge!D1384&lt;29,Einträge!D1384&gt;0),1,IF(Einträge!D1384="",0,4)))))</f>
        <v>0</v>
      </c>
      <c r="F1384" s="349"/>
      <c r="G1384" s="350"/>
      <c r="H1384" s="349"/>
      <c r="I1384" s="350"/>
      <c r="J1384" s="347"/>
      <c r="K1384" s="348"/>
      <c r="L1384" s="348"/>
      <c r="M1384" s="188"/>
      <c r="N1384" s="33"/>
      <c r="O1384" s="32"/>
      <c r="P1384" s="32"/>
      <c r="Q1384" s="33"/>
      <c r="R1384" s="33"/>
      <c r="S1384" s="229"/>
      <c r="T1384" s="243"/>
      <c r="U1384" s="236"/>
    </row>
    <row r="1385" spans="1:21">
      <c r="A1385" s="58"/>
      <c r="B1385" s="355"/>
      <c r="C1385" s="355"/>
      <c r="D1385" s="191"/>
      <c r="E1385" s="206">
        <f>IF(AND(Einträge!D1385&gt;=29,Einträge!D1385&lt;32),2,IF(AND(Einträge!D1385&gt;=32,Einträge!D1385&lt;=35),3,(IF(AND(Einträge!D1385&lt;29,Einträge!D1385&gt;0),1,IF(Einträge!D1385="",0,4)))))</f>
        <v>0</v>
      </c>
      <c r="F1385" s="351"/>
      <c r="G1385" s="352"/>
      <c r="H1385" s="351"/>
      <c r="I1385" s="352"/>
      <c r="J1385" s="345"/>
      <c r="K1385" s="346"/>
      <c r="L1385" s="346"/>
      <c r="M1385" s="188"/>
      <c r="N1385" s="31"/>
      <c r="O1385" s="30"/>
      <c r="P1385" s="30"/>
      <c r="Q1385" s="31"/>
      <c r="R1385" s="31"/>
      <c r="S1385" s="228"/>
      <c r="T1385" s="242"/>
      <c r="U1385" s="235"/>
    </row>
    <row r="1386" spans="1:21">
      <c r="A1386" s="36"/>
      <c r="B1386" s="353"/>
      <c r="C1386" s="354"/>
      <c r="D1386" s="137"/>
      <c r="E1386" s="206">
        <f>IF(AND(Einträge!D1386&gt;=29,Einträge!D1386&lt;32),2,IF(AND(Einträge!D1386&gt;=32,Einträge!D1386&lt;=35),3,(IF(AND(Einträge!D1386&lt;29,Einträge!D1386&gt;0),1,IF(Einträge!D1386="",0,4)))))</f>
        <v>0</v>
      </c>
      <c r="F1386" s="349"/>
      <c r="G1386" s="350"/>
      <c r="H1386" s="349"/>
      <c r="I1386" s="350"/>
      <c r="J1386" s="347"/>
      <c r="K1386" s="348"/>
      <c r="L1386" s="348"/>
      <c r="M1386" s="188"/>
      <c r="N1386" s="35"/>
      <c r="O1386" s="34"/>
      <c r="P1386" s="34"/>
      <c r="Q1386" s="35"/>
      <c r="R1386" s="35"/>
      <c r="S1386" s="227"/>
      <c r="T1386" s="241"/>
      <c r="U1386" s="234"/>
    </row>
    <row r="1387" spans="1:21">
      <c r="A1387" s="58"/>
      <c r="B1387" s="355"/>
      <c r="C1387" s="355"/>
      <c r="D1387" s="191"/>
      <c r="E1387" s="206">
        <f>IF(AND(Einträge!D1387&gt;=29,Einträge!D1387&lt;32),2,IF(AND(Einträge!D1387&gt;=32,Einträge!D1387&lt;=35),3,(IF(AND(Einträge!D1387&lt;29,Einträge!D1387&gt;0),1,IF(Einträge!D1387="",0,4)))))</f>
        <v>0</v>
      </c>
      <c r="F1387" s="351"/>
      <c r="G1387" s="352"/>
      <c r="H1387" s="351"/>
      <c r="I1387" s="352"/>
      <c r="J1387" s="345"/>
      <c r="K1387" s="346"/>
      <c r="L1387" s="346"/>
      <c r="M1387" s="188"/>
      <c r="N1387" s="31"/>
      <c r="O1387" s="30"/>
      <c r="P1387" s="30"/>
      <c r="Q1387" s="31"/>
      <c r="R1387" s="31"/>
      <c r="S1387" s="228"/>
      <c r="T1387" s="242"/>
      <c r="U1387" s="235"/>
    </row>
    <row r="1388" spans="1:21">
      <c r="A1388" s="36"/>
      <c r="B1388" s="353"/>
      <c r="C1388" s="354"/>
      <c r="D1388" s="137"/>
      <c r="E1388" s="206">
        <f>IF(AND(Einträge!D1388&gt;=29,Einträge!D1388&lt;32),2,IF(AND(Einträge!D1388&gt;=32,Einträge!D1388&lt;=35),3,(IF(AND(Einträge!D1388&lt;29,Einträge!D1388&gt;0),1,IF(Einträge!D1388="",0,4)))))</f>
        <v>0</v>
      </c>
      <c r="F1388" s="349"/>
      <c r="G1388" s="350"/>
      <c r="H1388" s="349"/>
      <c r="I1388" s="350"/>
      <c r="J1388" s="347"/>
      <c r="K1388" s="348"/>
      <c r="L1388" s="348"/>
      <c r="M1388" s="188"/>
      <c r="N1388" s="35"/>
      <c r="O1388" s="34"/>
      <c r="P1388" s="34"/>
      <c r="Q1388" s="35"/>
      <c r="R1388" s="35"/>
      <c r="S1388" s="227"/>
      <c r="T1388" s="241"/>
      <c r="U1388" s="234"/>
    </row>
    <row r="1389" spans="1:21">
      <c r="A1389" s="58"/>
      <c r="B1389" s="355"/>
      <c r="C1389" s="355"/>
      <c r="D1389" s="191"/>
      <c r="E1389" s="206">
        <f>IF(AND(Einträge!D1389&gt;=29,Einträge!D1389&lt;32),2,IF(AND(Einträge!D1389&gt;=32,Einträge!D1389&lt;=35),3,(IF(AND(Einträge!D1389&lt;29,Einträge!D1389&gt;0),1,IF(Einträge!D1389="",0,4)))))</f>
        <v>0</v>
      </c>
      <c r="F1389" s="351"/>
      <c r="G1389" s="352"/>
      <c r="H1389" s="351"/>
      <c r="I1389" s="352"/>
      <c r="J1389" s="345"/>
      <c r="K1389" s="346"/>
      <c r="L1389" s="346"/>
      <c r="M1389" s="188"/>
      <c r="N1389" s="31"/>
      <c r="O1389" s="30"/>
      <c r="P1389" s="30"/>
      <c r="Q1389" s="31"/>
      <c r="R1389" s="31"/>
      <c r="S1389" s="228"/>
      <c r="T1389" s="242"/>
      <c r="U1389" s="235"/>
    </row>
    <row r="1390" spans="1:21">
      <c r="A1390" s="36"/>
      <c r="B1390" s="353"/>
      <c r="C1390" s="354"/>
      <c r="D1390" s="137"/>
      <c r="E1390" s="206">
        <f>IF(AND(Einträge!D1390&gt;=29,Einträge!D1390&lt;32),2,IF(AND(Einträge!D1390&gt;=32,Einträge!D1390&lt;=35),3,(IF(AND(Einträge!D1390&lt;29,Einträge!D1390&gt;0),1,IF(Einträge!D1390="",0,4)))))</f>
        <v>0</v>
      </c>
      <c r="F1390" s="349"/>
      <c r="G1390" s="350"/>
      <c r="H1390" s="349"/>
      <c r="I1390" s="350"/>
      <c r="J1390" s="347"/>
      <c r="K1390" s="348"/>
      <c r="L1390" s="348"/>
      <c r="M1390" s="188"/>
      <c r="N1390" s="35"/>
      <c r="O1390" s="34"/>
      <c r="P1390" s="34"/>
      <c r="Q1390" s="35"/>
      <c r="R1390" s="35"/>
      <c r="S1390" s="227"/>
      <c r="T1390" s="241"/>
      <c r="U1390" s="234"/>
    </row>
    <row r="1391" spans="1:21">
      <c r="A1391" s="58"/>
      <c r="B1391" s="355"/>
      <c r="C1391" s="355"/>
      <c r="D1391" s="191"/>
      <c r="E1391" s="206">
        <f>IF(AND(Einträge!D1391&gt;=29,Einträge!D1391&lt;32),2,IF(AND(Einträge!D1391&gt;=32,Einträge!D1391&lt;=35),3,(IF(AND(Einträge!D1391&lt;29,Einträge!D1391&gt;0),1,IF(Einträge!D1391="",0,4)))))</f>
        <v>0</v>
      </c>
      <c r="F1391" s="351"/>
      <c r="G1391" s="352"/>
      <c r="H1391" s="351"/>
      <c r="I1391" s="352"/>
      <c r="J1391" s="345"/>
      <c r="K1391" s="346"/>
      <c r="L1391" s="346"/>
      <c r="M1391" s="188"/>
      <c r="N1391" s="31"/>
      <c r="O1391" s="30"/>
      <c r="P1391" s="30"/>
      <c r="Q1391" s="31"/>
      <c r="R1391" s="31"/>
      <c r="S1391" s="228"/>
      <c r="T1391" s="242"/>
      <c r="U1391" s="235"/>
    </row>
    <row r="1392" spans="1:21">
      <c r="A1392" s="36"/>
      <c r="B1392" s="353"/>
      <c r="C1392" s="354"/>
      <c r="D1392" s="137"/>
      <c r="E1392" s="206">
        <f>IF(AND(Einträge!D1392&gt;=29,Einträge!D1392&lt;32),2,IF(AND(Einträge!D1392&gt;=32,Einträge!D1392&lt;=35),3,(IF(AND(Einträge!D1392&lt;29,Einträge!D1392&gt;0),1,IF(Einträge!D1392="",0,4)))))</f>
        <v>0</v>
      </c>
      <c r="F1392" s="349"/>
      <c r="G1392" s="350"/>
      <c r="H1392" s="349"/>
      <c r="I1392" s="350"/>
      <c r="J1392" s="347"/>
      <c r="K1392" s="348"/>
      <c r="L1392" s="348"/>
      <c r="M1392" s="188"/>
      <c r="N1392" s="35"/>
      <c r="O1392" s="34"/>
      <c r="P1392" s="34"/>
      <c r="Q1392" s="35"/>
      <c r="R1392" s="35"/>
      <c r="S1392" s="227"/>
      <c r="T1392" s="241"/>
      <c r="U1392" s="234"/>
    </row>
    <row r="1393" spans="1:21">
      <c r="A1393" s="58"/>
      <c r="B1393" s="355"/>
      <c r="C1393" s="355"/>
      <c r="D1393" s="191"/>
      <c r="E1393" s="206">
        <f>IF(AND(Einträge!D1393&gt;=29,Einträge!D1393&lt;32),2,IF(AND(Einträge!D1393&gt;=32,Einträge!D1393&lt;=35),3,(IF(AND(Einträge!D1393&lt;29,Einträge!D1393&gt;0),1,IF(Einträge!D1393="",0,4)))))</f>
        <v>0</v>
      </c>
      <c r="F1393" s="351"/>
      <c r="G1393" s="352"/>
      <c r="H1393" s="351"/>
      <c r="I1393" s="352"/>
      <c r="J1393" s="345"/>
      <c r="K1393" s="346"/>
      <c r="L1393" s="346"/>
      <c r="M1393" s="188"/>
      <c r="N1393" s="31"/>
      <c r="O1393" s="30"/>
      <c r="P1393" s="30"/>
      <c r="Q1393" s="31"/>
      <c r="R1393" s="31"/>
      <c r="S1393" s="228"/>
      <c r="T1393" s="242"/>
      <c r="U1393" s="235"/>
    </row>
    <row r="1394" spans="1:21">
      <c r="A1394" s="36"/>
      <c r="B1394" s="353"/>
      <c r="C1394" s="354"/>
      <c r="D1394" s="137"/>
      <c r="E1394" s="206">
        <f>IF(AND(Einträge!D1394&gt;=29,Einträge!D1394&lt;32),2,IF(AND(Einträge!D1394&gt;=32,Einträge!D1394&lt;=35),3,(IF(AND(Einträge!D1394&lt;29,Einträge!D1394&gt;0),1,IF(Einträge!D1394="",0,4)))))</f>
        <v>0</v>
      </c>
      <c r="F1394" s="349"/>
      <c r="G1394" s="350"/>
      <c r="H1394" s="349"/>
      <c r="I1394" s="350"/>
      <c r="J1394" s="347"/>
      <c r="K1394" s="348"/>
      <c r="L1394" s="348"/>
      <c r="M1394" s="188"/>
      <c r="N1394" s="35"/>
      <c r="O1394" s="34"/>
      <c r="P1394" s="34"/>
      <c r="Q1394" s="35"/>
      <c r="R1394" s="35"/>
      <c r="S1394" s="227"/>
      <c r="T1394" s="241"/>
      <c r="U1394" s="234"/>
    </row>
    <row r="1395" spans="1:21">
      <c r="A1395" s="58"/>
      <c r="B1395" s="355"/>
      <c r="C1395" s="355"/>
      <c r="D1395" s="191"/>
      <c r="E1395" s="206">
        <f>IF(AND(Einträge!D1395&gt;=29,Einträge!D1395&lt;32),2,IF(AND(Einträge!D1395&gt;=32,Einträge!D1395&lt;=35),3,(IF(AND(Einträge!D1395&lt;29,Einträge!D1395&gt;0),1,IF(Einträge!D1395="",0,4)))))</f>
        <v>0</v>
      </c>
      <c r="F1395" s="351"/>
      <c r="G1395" s="352"/>
      <c r="H1395" s="351"/>
      <c r="I1395" s="352"/>
      <c r="J1395" s="345"/>
      <c r="K1395" s="346"/>
      <c r="L1395" s="346"/>
      <c r="M1395" s="188"/>
      <c r="N1395" s="31"/>
      <c r="O1395" s="30"/>
      <c r="P1395" s="30"/>
      <c r="Q1395" s="31"/>
      <c r="R1395" s="31"/>
      <c r="S1395" s="228"/>
      <c r="T1395" s="242"/>
      <c r="U1395" s="235"/>
    </row>
    <row r="1396" spans="1:21">
      <c r="A1396" s="36"/>
      <c r="B1396" s="353"/>
      <c r="C1396" s="354"/>
      <c r="D1396" s="137"/>
      <c r="E1396" s="206">
        <f>IF(AND(Einträge!D1396&gt;=29,Einträge!D1396&lt;32),2,IF(AND(Einträge!D1396&gt;=32,Einträge!D1396&lt;=35),3,(IF(AND(Einträge!D1396&lt;29,Einträge!D1396&gt;0),1,IF(Einträge!D1396="",0,4)))))</f>
        <v>0</v>
      </c>
      <c r="F1396" s="349"/>
      <c r="G1396" s="350"/>
      <c r="H1396" s="349"/>
      <c r="I1396" s="350"/>
      <c r="J1396" s="347"/>
      <c r="K1396" s="348"/>
      <c r="L1396" s="348"/>
      <c r="M1396" s="188"/>
      <c r="N1396" s="35"/>
      <c r="O1396" s="34"/>
      <c r="P1396" s="34"/>
      <c r="Q1396" s="35"/>
      <c r="R1396" s="35"/>
      <c r="S1396" s="227"/>
      <c r="T1396" s="241"/>
      <c r="U1396" s="234"/>
    </row>
    <row r="1397" spans="1:21">
      <c r="A1397" s="58"/>
      <c r="B1397" s="355"/>
      <c r="C1397" s="355"/>
      <c r="D1397" s="191"/>
      <c r="E1397" s="206">
        <f>IF(AND(Einträge!D1397&gt;=29,Einträge!D1397&lt;32),2,IF(AND(Einträge!D1397&gt;=32,Einträge!D1397&lt;=35),3,(IF(AND(Einträge!D1397&lt;29,Einträge!D1397&gt;0),1,IF(Einträge!D1397="",0,4)))))</f>
        <v>0</v>
      </c>
      <c r="F1397" s="351"/>
      <c r="G1397" s="352"/>
      <c r="H1397" s="351"/>
      <c r="I1397" s="352"/>
      <c r="J1397" s="345"/>
      <c r="K1397" s="346"/>
      <c r="L1397" s="346"/>
      <c r="M1397" s="188"/>
      <c r="N1397" s="31"/>
      <c r="O1397" s="30"/>
      <c r="P1397" s="30"/>
      <c r="Q1397" s="31"/>
      <c r="R1397" s="31"/>
      <c r="S1397" s="228"/>
      <c r="T1397" s="242"/>
      <c r="U1397" s="235"/>
    </row>
    <row r="1398" spans="1:21">
      <c r="A1398" s="36"/>
      <c r="B1398" s="353"/>
      <c r="C1398" s="354"/>
      <c r="D1398" s="137"/>
      <c r="E1398" s="206">
        <f>IF(AND(Einträge!D1398&gt;=29,Einträge!D1398&lt;32),2,IF(AND(Einträge!D1398&gt;=32,Einträge!D1398&lt;=35),3,(IF(AND(Einträge!D1398&lt;29,Einträge!D1398&gt;0),1,IF(Einträge!D1398="",0,4)))))</f>
        <v>0</v>
      </c>
      <c r="F1398" s="349"/>
      <c r="G1398" s="350"/>
      <c r="H1398" s="349"/>
      <c r="I1398" s="350"/>
      <c r="J1398" s="347"/>
      <c r="K1398" s="348"/>
      <c r="L1398" s="348"/>
      <c r="M1398" s="188"/>
      <c r="N1398" s="35"/>
      <c r="O1398" s="34"/>
      <c r="P1398" s="34"/>
      <c r="Q1398" s="35"/>
      <c r="R1398" s="35"/>
      <c r="S1398" s="227"/>
      <c r="T1398" s="241"/>
      <c r="U1398" s="234"/>
    </row>
    <row r="1399" spans="1:21">
      <c r="A1399" s="58"/>
      <c r="B1399" s="355"/>
      <c r="C1399" s="355"/>
      <c r="D1399" s="191"/>
      <c r="E1399" s="206">
        <f>IF(AND(Einträge!D1399&gt;=29,Einträge!D1399&lt;32),2,IF(AND(Einträge!D1399&gt;=32,Einträge!D1399&lt;=35),3,(IF(AND(Einträge!D1399&lt;29,Einträge!D1399&gt;0),1,IF(Einträge!D1399="",0,4)))))</f>
        <v>0</v>
      </c>
      <c r="F1399" s="351"/>
      <c r="G1399" s="352"/>
      <c r="H1399" s="351"/>
      <c r="I1399" s="352"/>
      <c r="J1399" s="345"/>
      <c r="K1399" s="346"/>
      <c r="L1399" s="346"/>
      <c r="M1399" s="188"/>
      <c r="N1399" s="31"/>
      <c r="O1399" s="30"/>
      <c r="P1399" s="30"/>
      <c r="Q1399" s="31"/>
      <c r="R1399" s="31"/>
      <c r="S1399" s="228"/>
      <c r="T1399" s="242"/>
      <c r="U1399" s="235"/>
    </row>
    <row r="1400" spans="1:21">
      <c r="A1400" s="36"/>
      <c r="B1400" s="353"/>
      <c r="C1400" s="354"/>
      <c r="D1400" s="137"/>
      <c r="E1400" s="206">
        <f>IF(AND(Einträge!D1400&gt;=29,Einträge!D1400&lt;32),2,IF(AND(Einträge!D1400&gt;=32,Einträge!D1400&lt;=35),3,(IF(AND(Einträge!D1400&lt;29,Einträge!D1400&gt;0),1,IF(Einträge!D1400="",0,4)))))</f>
        <v>0</v>
      </c>
      <c r="F1400" s="349"/>
      <c r="G1400" s="350"/>
      <c r="H1400" s="349"/>
      <c r="I1400" s="350"/>
      <c r="J1400" s="347"/>
      <c r="K1400" s="348"/>
      <c r="L1400" s="348"/>
      <c r="M1400" s="188"/>
      <c r="N1400" s="35"/>
      <c r="O1400" s="34"/>
      <c r="P1400" s="34"/>
      <c r="Q1400" s="35"/>
      <c r="R1400" s="35"/>
      <c r="S1400" s="227"/>
      <c r="T1400" s="241"/>
      <c r="U1400" s="234"/>
    </row>
    <row r="1401" spans="1:21">
      <c r="A1401" s="58"/>
      <c r="B1401" s="355"/>
      <c r="C1401" s="355"/>
      <c r="D1401" s="191"/>
      <c r="E1401" s="206">
        <f>IF(AND(Einträge!D1401&gt;=29,Einträge!D1401&lt;32),2,IF(AND(Einträge!D1401&gt;=32,Einträge!D1401&lt;=35),3,(IF(AND(Einträge!D1401&lt;29,Einträge!D1401&gt;0),1,IF(Einträge!D1401="",0,4)))))</f>
        <v>0</v>
      </c>
      <c r="F1401" s="351"/>
      <c r="G1401" s="352"/>
      <c r="H1401" s="351"/>
      <c r="I1401" s="352"/>
      <c r="J1401" s="345"/>
      <c r="K1401" s="346"/>
      <c r="L1401" s="346"/>
      <c r="M1401" s="188"/>
      <c r="N1401" s="31"/>
      <c r="O1401" s="30"/>
      <c r="P1401" s="30"/>
      <c r="Q1401" s="31"/>
      <c r="R1401" s="31"/>
      <c r="S1401" s="228"/>
      <c r="T1401" s="242"/>
      <c r="U1401" s="235"/>
    </row>
    <row r="1402" spans="1:21">
      <c r="A1402" s="36"/>
      <c r="B1402" s="353"/>
      <c r="C1402" s="354"/>
      <c r="D1402" s="137"/>
      <c r="E1402" s="206">
        <f>IF(AND(Einträge!D1402&gt;=29,Einträge!D1402&lt;32),2,IF(AND(Einträge!D1402&gt;=32,Einträge!D1402&lt;=35),3,(IF(AND(Einträge!D1402&lt;29,Einträge!D1402&gt;0),1,IF(Einträge!D1402="",0,4)))))</f>
        <v>0</v>
      </c>
      <c r="F1402" s="349"/>
      <c r="G1402" s="350"/>
      <c r="H1402" s="349"/>
      <c r="I1402" s="350"/>
      <c r="J1402" s="347"/>
      <c r="K1402" s="348"/>
      <c r="L1402" s="348"/>
      <c r="M1402" s="188"/>
      <c r="N1402" s="53"/>
      <c r="O1402" s="54"/>
      <c r="P1402" s="54"/>
      <c r="Q1402" s="53"/>
      <c r="R1402" s="53"/>
      <c r="S1402" s="230"/>
      <c r="T1402" s="244"/>
      <c r="U1402" s="237"/>
    </row>
    <row r="1403" spans="1:21">
      <c r="A1403" s="58"/>
      <c r="B1403" s="355"/>
      <c r="C1403" s="355"/>
      <c r="D1403" s="191"/>
      <c r="E1403" s="206">
        <f>IF(AND(Einträge!D1403&gt;=29,Einträge!D1403&lt;32),2,IF(AND(Einträge!D1403&gt;=32,Einträge!D1403&lt;=35),3,(IF(AND(Einträge!D1403&lt;29,Einträge!D1403&gt;0),1,IF(Einträge!D1403="",0,4)))))</f>
        <v>0</v>
      </c>
      <c r="F1403" s="351"/>
      <c r="G1403" s="352"/>
      <c r="H1403" s="351"/>
      <c r="I1403" s="352"/>
      <c r="J1403" s="345"/>
      <c r="K1403" s="346"/>
      <c r="L1403" s="346"/>
      <c r="M1403" s="188"/>
      <c r="N1403" s="31"/>
      <c r="O1403" s="30"/>
      <c r="P1403" s="30"/>
      <c r="Q1403" s="31"/>
      <c r="R1403" s="31"/>
      <c r="S1403" s="228"/>
      <c r="T1403" s="242"/>
      <c r="U1403" s="235"/>
    </row>
    <row r="1404" spans="1:21">
      <c r="A1404" s="36"/>
      <c r="B1404" s="353"/>
      <c r="C1404" s="354"/>
      <c r="D1404" s="137"/>
      <c r="E1404" s="206">
        <f>IF(AND(Einträge!D1404&gt;=29,Einträge!D1404&lt;32),2,IF(AND(Einträge!D1404&gt;=32,Einträge!D1404&lt;=35),3,(IF(AND(Einträge!D1404&lt;29,Einträge!D1404&gt;0),1,IF(Einträge!D1404="",0,4)))))</f>
        <v>0</v>
      </c>
      <c r="F1404" s="349"/>
      <c r="G1404" s="350"/>
      <c r="H1404" s="349"/>
      <c r="I1404" s="350"/>
      <c r="J1404" s="347"/>
      <c r="K1404" s="348"/>
      <c r="L1404" s="348"/>
      <c r="M1404" s="188"/>
      <c r="N1404" s="33"/>
      <c r="O1404" s="32"/>
      <c r="P1404" s="32"/>
      <c r="Q1404" s="33"/>
      <c r="R1404" s="33"/>
      <c r="S1404" s="229"/>
      <c r="T1404" s="243"/>
      <c r="U1404" s="236"/>
    </row>
    <row r="1405" spans="1:21">
      <c r="A1405" s="58"/>
      <c r="B1405" s="355"/>
      <c r="C1405" s="355"/>
      <c r="D1405" s="191"/>
      <c r="E1405" s="206">
        <f>IF(AND(Einträge!D1405&gt;=29,Einträge!D1405&lt;32),2,IF(AND(Einträge!D1405&gt;=32,Einträge!D1405&lt;=35),3,(IF(AND(Einträge!D1405&lt;29,Einträge!D1405&gt;0),1,IF(Einträge!D1405="",0,4)))))</f>
        <v>0</v>
      </c>
      <c r="F1405" s="351"/>
      <c r="G1405" s="352"/>
      <c r="H1405" s="351"/>
      <c r="I1405" s="352"/>
      <c r="J1405" s="345"/>
      <c r="K1405" s="346"/>
      <c r="L1405" s="346"/>
      <c r="M1405" s="188"/>
      <c r="N1405" s="31"/>
      <c r="O1405" s="30"/>
      <c r="P1405" s="30"/>
      <c r="Q1405" s="31"/>
      <c r="R1405" s="31"/>
      <c r="S1405" s="228"/>
      <c r="T1405" s="242"/>
      <c r="U1405" s="235"/>
    </row>
    <row r="1406" spans="1:21">
      <c r="A1406" s="36"/>
      <c r="B1406" s="353"/>
      <c r="C1406" s="354"/>
      <c r="D1406" s="137"/>
      <c r="E1406" s="206">
        <f>IF(AND(Einträge!D1406&gt;=29,Einträge!D1406&lt;32),2,IF(AND(Einträge!D1406&gt;=32,Einträge!D1406&lt;=35),3,(IF(AND(Einträge!D1406&lt;29,Einträge!D1406&gt;0),1,IF(Einträge!D1406="",0,4)))))</f>
        <v>0</v>
      </c>
      <c r="F1406" s="349"/>
      <c r="G1406" s="350"/>
      <c r="H1406" s="349"/>
      <c r="I1406" s="350"/>
      <c r="J1406" s="347"/>
      <c r="K1406" s="348"/>
      <c r="L1406" s="348"/>
      <c r="M1406" s="188"/>
      <c r="N1406" s="35"/>
      <c r="O1406" s="34"/>
      <c r="P1406" s="34"/>
      <c r="Q1406" s="35"/>
      <c r="R1406" s="35"/>
      <c r="S1406" s="227"/>
      <c r="T1406" s="241"/>
      <c r="U1406" s="234"/>
    </row>
    <row r="1407" spans="1:21">
      <c r="A1407" s="58"/>
      <c r="B1407" s="355"/>
      <c r="C1407" s="355"/>
      <c r="D1407" s="191"/>
      <c r="E1407" s="206">
        <f>IF(AND(Einträge!D1407&gt;=29,Einträge!D1407&lt;32),2,IF(AND(Einträge!D1407&gt;=32,Einträge!D1407&lt;=35),3,(IF(AND(Einträge!D1407&lt;29,Einträge!D1407&gt;0),1,IF(Einträge!D1407="",0,4)))))</f>
        <v>0</v>
      </c>
      <c r="F1407" s="351"/>
      <c r="G1407" s="352"/>
      <c r="H1407" s="351"/>
      <c r="I1407" s="352"/>
      <c r="J1407" s="345"/>
      <c r="K1407" s="346"/>
      <c r="L1407" s="346"/>
      <c r="M1407" s="188"/>
      <c r="N1407" s="31"/>
      <c r="O1407" s="30"/>
      <c r="P1407" s="30"/>
      <c r="Q1407" s="31"/>
      <c r="R1407" s="31"/>
      <c r="S1407" s="228"/>
      <c r="T1407" s="242"/>
      <c r="U1407" s="235"/>
    </row>
    <row r="1408" spans="1:21">
      <c r="A1408" s="36"/>
      <c r="B1408" s="353"/>
      <c r="C1408" s="354"/>
      <c r="D1408" s="137"/>
      <c r="E1408" s="206">
        <f>IF(AND(Einträge!D1408&gt;=29,Einträge!D1408&lt;32),2,IF(AND(Einträge!D1408&gt;=32,Einträge!D1408&lt;=35),3,(IF(AND(Einträge!D1408&lt;29,Einträge!D1408&gt;0),1,IF(Einträge!D1408="",0,4)))))</f>
        <v>0</v>
      </c>
      <c r="F1408" s="349"/>
      <c r="G1408" s="350"/>
      <c r="H1408" s="349"/>
      <c r="I1408" s="350"/>
      <c r="J1408" s="347"/>
      <c r="K1408" s="348"/>
      <c r="L1408" s="348"/>
      <c r="M1408" s="188"/>
      <c r="N1408" s="35"/>
      <c r="O1408" s="34"/>
      <c r="P1408" s="34"/>
      <c r="Q1408" s="35"/>
      <c r="R1408" s="35"/>
      <c r="S1408" s="227"/>
      <c r="T1408" s="241"/>
      <c r="U1408" s="234"/>
    </row>
    <row r="1409" spans="1:21">
      <c r="A1409" s="58"/>
      <c r="B1409" s="355"/>
      <c r="C1409" s="355"/>
      <c r="D1409" s="191"/>
      <c r="E1409" s="206">
        <f>IF(AND(Einträge!D1409&gt;=29,Einträge!D1409&lt;32),2,IF(AND(Einträge!D1409&gt;=32,Einträge!D1409&lt;=35),3,(IF(AND(Einträge!D1409&lt;29,Einträge!D1409&gt;0),1,IF(Einträge!D1409="",0,4)))))</f>
        <v>0</v>
      </c>
      <c r="F1409" s="351"/>
      <c r="G1409" s="352"/>
      <c r="H1409" s="351"/>
      <c r="I1409" s="352"/>
      <c r="J1409" s="345"/>
      <c r="K1409" s="346"/>
      <c r="L1409" s="346"/>
      <c r="M1409" s="188"/>
      <c r="N1409" s="31"/>
      <c r="O1409" s="30"/>
      <c r="P1409" s="30"/>
      <c r="Q1409" s="31"/>
      <c r="R1409" s="31"/>
      <c r="S1409" s="228"/>
      <c r="T1409" s="242"/>
      <c r="U1409" s="235"/>
    </row>
    <row r="1410" spans="1:21">
      <c r="A1410" s="36"/>
      <c r="B1410" s="353"/>
      <c r="C1410" s="354"/>
      <c r="D1410" s="137"/>
      <c r="E1410" s="206">
        <f>IF(AND(Einträge!D1410&gt;=29,Einträge!D1410&lt;32),2,IF(AND(Einträge!D1410&gt;=32,Einträge!D1410&lt;=35),3,(IF(AND(Einträge!D1410&lt;29,Einträge!D1410&gt;0),1,IF(Einträge!D1410="",0,4)))))</f>
        <v>0</v>
      </c>
      <c r="F1410" s="349"/>
      <c r="G1410" s="350"/>
      <c r="H1410" s="349"/>
      <c r="I1410" s="350"/>
      <c r="J1410" s="347"/>
      <c r="K1410" s="348"/>
      <c r="L1410" s="348"/>
      <c r="M1410" s="188"/>
      <c r="N1410" s="35"/>
      <c r="O1410" s="34"/>
      <c r="P1410" s="34"/>
      <c r="Q1410" s="35"/>
      <c r="R1410" s="35"/>
      <c r="S1410" s="227"/>
      <c r="T1410" s="241"/>
      <c r="U1410" s="234"/>
    </row>
    <row r="1411" spans="1:21">
      <c r="A1411" s="58"/>
      <c r="B1411" s="355"/>
      <c r="C1411" s="355"/>
      <c r="D1411" s="191"/>
      <c r="E1411" s="206">
        <f>IF(AND(Einträge!D1411&gt;=29,Einträge!D1411&lt;32),2,IF(AND(Einträge!D1411&gt;=32,Einträge!D1411&lt;=35),3,(IF(AND(Einträge!D1411&lt;29,Einträge!D1411&gt;0),1,IF(Einträge!D1411="",0,4)))))</f>
        <v>0</v>
      </c>
      <c r="F1411" s="351"/>
      <c r="G1411" s="352"/>
      <c r="H1411" s="351"/>
      <c r="I1411" s="352"/>
      <c r="J1411" s="345"/>
      <c r="K1411" s="346"/>
      <c r="L1411" s="346"/>
      <c r="M1411" s="188"/>
      <c r="N1411" s="31"/>
      <c r="O1411" s="30"/>
      <c r="P1411" s="30"/>
      <c r="Q1411" s="31"/>
      <c r="R1411" s="31"/>
      <c r="S1411" s="228"/>
      <c r="T1411" s="242"/>
      <c r="U1411" s="235"/>
    </row>
    <row r="1412" spans="1:21">
      <c r="A1412" s="36"/>
      <c r="B1412" s="353"/>
      <c r="C1412" s="354"/>
      <c r="D1412" s="137"/>
      <c r="E1412" s="206">
        <f>IF(AND(Einträge!D1412&gt;=29,Einträge!D1412&lt;32),2,IF(AND(Einträge!D1412&gt;=32,Einträge!D1412&lt;=35),3,(IF(AND(Einträge!D1412&lt;29,Einträge!D1412&gt;0),1,IF(Einträge!D1412="",0,4)))))</f>
        <v>0</v>
      </c>
      <c r="F1412" s="349"/>
      <c r="G1412" s="350"/>
      <c r="H1412" s="349"/>
      <c r="I1412" s="350"/>
      <c r="J1412" s="347"/>
      <c r="K1412" s="348"/>
      <c r="L1412" s="348"/>
      <c r="M1412" s="188"/>
      <c r="N1412" s="35"/>
      <c r="O1412" s="34"/>
      <c r="P1412" s="34"/>
      <c r="Q1412" s="35"/>
      <c r="R1412" s="35"/>
      <c r="S1412" s="227"/>
      <c r="T1412" s="241"/>
      <c r="U1412" s="234"/>
    </row>
    <row r="1413" spans="1:21">
      <c r="A1413" s="58"/>
      <c r="B1413" s="355"/>
      <c r="C1413" s="355"/>
      <c r="D1413" s="191"/>
      <c r="E1413" s="206">
        <f>IF(AND(Einträge!D1413&gt;=29,Einträge!D1413&lt;32),2,IF(AND(Einträge!D1413&gt;=32,Einträge!D1413&lt;=35),3,(IF(AND(Einträge!D1413&lt;29,Einträge!D1413&gt;0),1,IF(Einträge!D1413="",0,4)))))</f>
        <v>0</v>
      </c>
      <c r="F1413" s="351"/>
      <c r="G1413" s="352"/>
      <c r="H1413" s="351"/>
      <c r="I1413" s="352"/>
      <c r="J1413" s="345"/>
      <c r="K1413" s="346"/>
      <c r="L1413" s="346"/>
      <c r="M1413" s="188"/>
      <c r="N1413" s="31"/>
      <c r="O1413" s="30"/>
      <c r="P1413" s="30"/>
      <c r="Q1413" s="31"/>
      <c r="R1413" s="31"/>
      <c r="S1413" s="228"/>
      <c r="T1413" s="242"/>
      <c r="U1413" s="235"/>
    </row>
    <row r="1414" spans="1:21">
      <c r="A1414" s="36"/>
      <c r="B1414" s="353"/>
      <c r="C1414" s="354"/>
      <c r="D1414" s="137"/>
      <c r="E1414" s="206">
        <f>IF(AND(Einträge!D1414&gt;=29,Einträge!D1414&lt;32),2,IF(AND(Einträge!D1414&gt;=32,Einträge!D1414&lt;=35),3,(IF(AND(Einträge!D1414&lt;29,Einträge!D1414&gt;0),1,IF(Einträge!D1414="",0,4)))))</f>
        <v>0</v>
      </c>
      <c r="F1414" s="349"/>
      <c r="G1414" s="350"/>
      <c r="H1414" s="349"/>
      <c r="I1414" s="350"/>
      <c r="J1414" s="347"/>
      <c r="K1414" s="348"/>
      <c r="L1414" s="348"/>
      <c r="M1414" s="188"/>
      <c r="N1414" s="35"/>
      <c r="O1414" s="34"/>
      <c r="P1414" s="34"/>
      <c r="Q1414" s="35"/>
      <c r="R1414" s="35"/>
      <c r="S1414" s="227"/>
      <c r="T1414" s="241"/>
      <c r="U1414" s="234"/>
    </row>
    <row r="1415" spans="1:21">
      <c r="A1415" s="58"/>
      <c r="B1415" s="355"/>
      <c r="C1415" s="355"/>
      <c r="D1415" s="191"/>
      <c r="E1415" s="206">
        <f>IF(AND(Einträge!D1415&gt;=29,Einträge!D1415&lt;32),2,IF(AND(Einträge!D1415&gt;=32,Einträge!D1415&lt;=35),3,(IF(AND(Einträge!D1415&lt;29,Einträge!D1415&gt;0),1,IF(Einträge!D1415="",0,4)))))</f>
        <v>0</v>
      </c>
      <c r="F1415" s="351"/>
      <c r="G1415" s="352"/>
      <c r="H1415" s="351"/>
      <c r="I1415" s="352"/>
      <c r="J1415" s="345"/>
      <c r="K1415" s="346"/>
      <c r="L1415" s="346"/>
      <c r="M1415" s="188"/>
      <c r="N1415" s="31"/>
      <c r="O1415" s="30"/>
      <c r="P1415" s="30"/>
      <c r="Q1415" s="31"/>
      <c r="R1415" s="31"/>
      <c r="S1415" s="228"/>
      <c r="T1415" s="242"/>
      <c r="U1415" s="235"/>
    </row>
    <row r="1416" spans="1:21">
      <c r="A1416" s="36"/>
      <c r="B1416" s="353"/>
      <c r="C1416" s="354"/>
      <c r="D1416" s="137"/>
      <c r="E1416" s="206">
        <f>IF(AND(Einträge!D1416&gt;=29,Einträge!D1416&lt;32),2,IF(AND(Einträge!D1416&gt;=32,Einträge!D1416&lt;=35),3,(IF(AND(Einträge!D1416&lt;29,Einträge!D1416&gt;0),1,IF(Einträge!D1416="",0,4)))))</f>
        <v>0</v>
      </c>
      <c r="F1416" s="349"/>
      <c r="G1416" s="350"/>
      <c r="H1416" s="349"/>
      <c r="I1416" s="350"/>
      <c r="J1416" s="347"/>
      <c r="K1416" s="348"/>
      <c r="L1416" s="348"/>
      <c r="M1416" s="188"/>
      <c r="N1416" s="35"/>
      <c r="O1416" s="34"/>
      <c r="P1416" s="34"/>
      <c r="Q1416" s="35"/>
      <c r="R1416" s="35"/>
      <c r="S1416" s="227"/>
      <c r="T1416" s="241"/>
      <c r="U1416" s="234"/>
    </row>
    <row r="1417" spans="1:21">
      <c r="A1417" s="58"/>
      <c r="B1417" s="355"/>
      <c r="C1417" s="355"/>
      <c r="D1417" s="191"/>
      <c r="E1417" s="206">
        <f>IF(AND(Einträge!D1417&gt;=29,Einträge!D1417&lt;32),2,IF(AND(Einträge!D1417&gt;=32,Einträge!D1417&lt;=35),3,(IF(AND(Einträge!D1417&lt;29,Einträge!D1417&gt;0),1,IF(Einträge!D1417="",0,4)))))</f>
        <v>0</v>
      </c>
      <c r="F1417" s="351"/>
      <c r="G1417" s="352"/>
      <c r="H1417" s="351"/>
      <c r="I1417" s="352"/>
      <c r="J1417" s="345"/>
      <c r="K1417" s="346"/>
      <c r="L1417" s="346"/>
      <c r="M1417" s="188"/>
      <c r="N1417" s="31"/>
      <c r="O1417" s="30"/>
      <c r="P1417" s="30"/>
      <c r="Q1417" s="31"/>
      <c r="R1417" s="31"/>
      <c r="S1417" s="228"/>
      <c r="T1417" s="242"/>
      <c r="U1417" s="235"/>
    </row>
    <row r="1418" spans="1:21">
      <c r="A1418" s="36"/>
      <c r="B1418" s="353"/>
      <c r="C1418" s="354"/>
      <c r="D1418" s="137"/>
      <c r="E1418" s="206">
        <f>IF(AND(Einträge!D1418&gt;=29,Einträge!D1418&lt;32),2,IF(AND(Einträge!D1418&gt;=32,Einträge!D1418&lt;=35),3,(IF(AND(Einträge!D1418&lt;29,Einträge!D1418&gt;0),1,IF(Einträge!D1418="",0,4)))))</f>
        <v>0</v>
      </c>
      <c r="F1418" s="349"/>
      <c r="G1418" s="350"/>
      <c r="H1418" s="349"/>
      <c r="I1418" s="350"/>
      <c r="J1418" s="347"/>
      <c r="K1418" s="348"/>
      <c r="L1418" s="348"/>
      <c r="M1418" s="188"/>
      <c r="N1418" s="35"/>
      <c r="O1418" s="34"/>
      <c r="P1418" s="34"/>
      <c r="Q1418" s="35"/>
      <c r="R1418" s="35"/>
      <c r="S1418" s="227"/>
      <c r="T1418" s="241"/>
      <c r="U1418" s="234"/>
    </row>
    <row r="1419" spans="1:21">
      <c r="A1419" s="58"/>
      <c r="B1419" s="355"/>
      <c r="C1419" s="355"/>
      <c r="D1419" s="191"/>
      <c r="E1419" s="206">
        <f>IF(AND(Einträge!D1419&gt;=29,Einträge!D1419&lt;32),2,IF(AND(Einträge!D1419&gt;=32,Einträge!D1419&lt;=35),3,(IF(AND(Einträge!D1419&lt;29,Einträge!D1419&gt;0),1,IF(Einträge!D1419="",0,4)))))</f>
        <v>0</v>
      </c>
      <c r="F1419" s="351"/>
      <c r="G1419" s="352"/>
      <c r="H1419" s="351"/>
      <c r="I1419" s="352"/>
      <c r="J1419" s="345"/>
      <c r="K1419" s="346"/>
      <c r="L1419" s="346"/>
      <c r="M1419" s="188"/>
      <c r="N1419" s="31"/>
      <c r="O1419" s="30"/>
      <c r="P1419" s="30"/>
      <c r="Q1419" s="31"/>
      <c r="R1419" s="31"/>
      <c r="S1419" s="228"/>
      <c r="T1419" s="242"/>
      <c r="U1419" s="235"/>
    </row>
    <row r="1420" spans="1:21">
      <c r="A1420" s="36"/>
      <c r="B1420" s="353"/>
      <c r="C1420" s="354"/>
      <c r="D1420" s="137"/>
      <c r="E1420" s="206">
        <f>IF(AND(Einträge!D1420&gt;=29,Einträge!D1420&lt;32),2,IF(AND(Einträge!D1420&gt;=32,Einträge!D1420&lt;=35),3,(IF(AND(Einträge!D1420&lt;29,Einträge!D1420&gt;0),1,IF(Einträge!D1420="",0,4)))))</f>
        <v>0</v>
      </c>
      <c r="F1420" s="349"/>
      <c r="G1420" s="350"/>
      <c r="H1420" s="349"/>
      <c r="I1420" s="350"/>
      <c r="J1420" s="347"/>
      <c r="K1420" s="348"/>
      <c r="L1420" s="348"/>
      <c r="M1420" s="188"/>
      <c r="N1420" s="35"/>
      <c r="O1420" s="34"/>
      <c r="P1420" s="34"/>
      <c r="Q1420" s="35"/>
      <c r="R1420" s="35"/>
      <c r="S1420" s="227"/>
      <c r="T1420" s="241"/>
      <c r="U1420" s="234"/>
    </row>
    <row r="1421" spans="1:21">
      <c r="A1421" s="58"/>
      <c r="B1421" s="355"/>
      <c r="C1421" s="355"/>
      <c r="D1421" s="191"/>
      <c r="E1421" s="206">
        <f>IF(AND(Einträge!D1421&gt;=29,Einträge!D1421&lt;32),2,IF(AND(Einträge!D1421&gt;=32,Einträge!D1421&lt;=35),3,(IF(AND(Einträge!D1421&lt;29,Einträge!D1421&gt;0),1,IF(Einträge!D1421="",0,4)))))</f>
        <v>0</v>
      </c>
      <c r="F1421" s="351"/>
      <c r="G1421" s="352"/>
      <c r="H1421" s="351"/>
      <c r="I1421" s="352"/>
      <c r="J1421" s="345"/>
      <c r="K1421" s="346"/>
      <c r="L1421" s="346"/>
      <c r="M1421" s="188"/>
      <c r="N1421" s="31"/>
      <c r="O1421" s="30"/>
      <c r="P1421" s="30"/>
      <c r="Q1421" s="31"/>
      <c r="R1421" s="31"/>
      <c r="S1421" s="228"/>
      <c r="T1421" s="242"/>
      <c r="U1421" s="235"/>
    </row>
    <row r="1422" spans="1:21">
      <c r="A1422" s="36"/>
      <c r="B1422" s="353"/>
      <c r="C1422" s="354"/>
      <c r="D1422" s="137"/>
      <c r="E1422" s="206">
        <f>IF(AND(Einträge!D1422&gt;=29,Einträge!D1422&lt;32),2,IF(AND(Einträge!D1422&gt;=32,Einträge!D1422&lt;=35),3,(IF(AND(Einträge!D1422&lt;29,Einträge!D1422&gt;0),1,IF(Einträge!D1422="",0,4)))))</f>
        <v>0</v>
      </c>
      <c r="F1422" s="349"/>
      <c r="G1422" s="350"/>
      <c r="H1422" s="349"/>
      <c r="I1422" s="350"/>
      <c r="J1422" s="347"/>
      <c r="K1422" s="348"/>
      <c r="L1422" s="348"/>
      <c r="M1422" s="188"/>
      <c r="N1422" s="53"/>
      <c r="O1422" s="54"/>
      <c r="P1422" s="54"/>
      <c r="Q1422" s="53"/>
      <c r="R1422" s="53"/>
      <c r="S1422" s="230"/>
      <c r="T1422" s="244"/>
      <c r="U1422" s="237"/>
    </row>
    <row r="1423" spans="1:21">
      <c r="A1423" s="58"/>
      <c r="B1423" s="355"/>
      <c r="C1423" s="355"/>
      <c r="D1423" s="191"/>
      <c r="E1423" s="206">
        <f>IF(AND(Einträge!D1423&gt;=29,Einträge!D1423&lt;32),2,IF(AND(Einträge!D1423&gt;=32,Einträge!D1423&lt;=35),3,(IF(AND(Einträge!D1423&lt;29,Einträge!D1423&gt;0),1,IF(Einträge!D1423="",0,4)))))</f>
        <v>0</v>
      </c>
      <c r="F1423" s="351"/>
      <c r="G1423" s="352"/>
      <c r="H1423" s="351"/>
      <c r="I1423" s="352"/>
      <c r="J1423" s="345"/>
      <c r="K1423" s="346"/>
      <c r="L1423" s="346"/>
      <c r="M1423" s="188"/>
      <c r="N1423" s="31"/>
      <c r="O1423" s="30"/>
      <c r="P1423" s="30"/>
      <c r="Q1423" s="31"/>
      <c r="R1423" s="31"/>
      <c r="S1423" s="228"/>
      <c r="T1423" s="242"/>
      <c r="U1423" s="235"/>
    </row>
    <row r="1424" spans="1:21">
      <c r="A1424" s="36"/>
      <c r="B1424" s="353"/>
      <c r="C1424" s="354"/>
      <c r="D1424" s="137"/>
      <c r="E1424" s="206">
        <f>IF(AND(Einträge!D1424&gt;=29,Einträge!D1424&lt;32),2,IF(AND(Einträge!D1424&gt;=32,Einträge!D1424&lt;=35),3,(IF(AND(Einträge!D1424&lt;29,Einträge!D1424&gt;0),1,IF(Einträge!D1424="",0,4)))))</f>
        <v>0</v>
      </c>
      <c r="F1424" s="349"/>
      <c r="G1424" s="350"/>
      <c r="H1424" s="349"/>
      <c r="I1424" s="350"/>
      <c r="J1424" s="347"/>
      <c r="K1424" s="348"/>
      <c r="L1424" s="348"/>
      <c r="M1424" s="188"/>
      <c r="N1424" s="33"/>
      <c r="O1424" s="32"/>
      <c r="P1424" s="32"/>
      <c r="Q1424" s="33"/>
      <c r="R1424" s="33"/>
      <c r="S1424" s="229"/>
      <c r="T1424" s="243"/>
      <c r="U1424" s="236"/>
    </row>
    <row r="1425" spans="1:21">
      <c r="A1425" s="58"/>
      <c r="B1425" s="355"/>
      <c r="C1425" s="355"/>
      <c r="D1425" s="191"/>
      <c r="E1425" s="206">
        <f>IF(AND(Einträge!D1425&gt;=29,Einträge!D1425&lt;32),2,IF(AND(Einträge!D1425&gt;=32,Einträge!D1425&lt;=35),3,(IF(AND(Einträge!D1425&lt;29,Einträge!D1425&gt;0),1,IF(Einträge!D1425="",0,4)))))</f>
        <v>0</v>
      </c>
      <c r="F1425" s="351"/>
      <c r="G1425" s="352"/>
      <c r="H1425" s="351"/>
      <c r="I1425" s="352"/>
      <c r="J1425" s="345"/>
      <c r="K1425" s="346"/>
      <c r="L1425" s="346"/>
      <c r="M1425" s="188"/>
      <c r="N1425" s="31"/>
      <c r="O1425" s="30"/>
      <c r="P1425" s="30"/>
      <c r="Q1425" s="31"/>
      <c r="R1425" s="31"/>
      <c r="S1425" s="228"/>
      <c r="T1425" s="242"/>
      <c r="U1425" s="235"/>
    </row>
    <row r="1426" spans="1:21">
      <c r="A1426" s="36"/>
      <c r="B1426" s="353"/>
      <c r="C1426" s="354"/>
      <c r="D1426" s="137"/>
      <c r="E1426" s="206">
        <f>IF(AND(Einträge!D1426&gt;=29,Einträge!D1426&lt;32),2,IF(AND(Einträge!D1426&gt;=32,Einträge!D1426&lt;=35),3,(IF(AND(Einträge!D1426&lt;29,Einträge!D1426&gt;0),1,IF(Einträge!D1426="",0,4)))))</f>
        <v>0</v>
      </c>
      <c r="F1426" s="349"/>
      <c r="G1426" s="350"/>
      <c r="H1426" s="349"/>
      <c r="I1426" s="350"/>
      <c r="J1426" s="347"/>
      <c r="K1426" s="348"/>
      <c r="L1426" s="348"/>
      <c r="M1426" s="188"/>
      <c r="N1426" s="35"/>
      <c r="O1426" s="34"/>
      <c r="P1426" s="34"/>
      <c r="Q1426" s="35"/>
      <c r="R1426" s="35"/>
      <c r="S1426" s="227"/>
      <c r="T1426" s="241"/>
      <c r="U1426" s="234"/>
    </row>
    <row r="1427" spans="1:21">
      <c r="A1427" s="58"/>
      <c r="B1427" s="355"/>
      <c r="C1427" s="355"/>
      <c r="D1427" s="191"/>
      <c r="E1427" s="206">
        <f>IF(AND(Einträge!D1427&gt;=29,Einträge!D1427&lt;32),2,IF(AND(Einträge!D1427&gt;=32,Einträge!D1427&lt;=35),3,(IF(AND(Einträge!D1427&lt;29,Einträge!D1427&gt;0),1,IF(Einträge!D1427="",0,4)))))</f>
        <v>0</v>
      </c>
      <c r="F1427" s="351"/>
      <c r="G1427" s="352"/>
      <c r="H1427" s="351"/>
      <c r="I1427" s="352"/>
      <c r="J1427" s="345"/>
      <c r="K1427" s="346"/>
      <c r="L1427" s="346"/>
      <c r="M1427" s="188"/>
      <c r="N1427" s="31"/>
      <c r="O1427" s="30"/>
      <c r="P1427" s="30"/>
      <c r="Q1427" s="31"/>
      <c r="R1427" s="31"/>
      <c r="S1427" s="228"/>
      <c r="T1427" s="242"/>
      <c r="U1427" s="235"/>
    </row>
    <row r="1428" spans="1:21">
      <c r="A1428" s="36"/>
      <c r="B1428" s="353"/>
      <c r="C1428" s="354"/>
      <c r="D1428" s="137"/>
      <c r="E1428" s="206">
        <f>IF(AND(Einträge!D1428&gt;=29,Einträge!D1428&lt;32),2,IF(AND(Einträge!D1428&gt;=32,Einträge!D1428&lt;=35),3,(IF(AND(Einträge!D1428&lt;29,Einträge!D1428&gt;0),1,IF(Einträge!D1428="",0,4)))))</f>
        <v>0</v>
      </c>
      <c r="F1428" s="349"/>
      <c r="G1428" s="350"/>
      <c r="H1428" s="349"/>
      <c r="I1428" s="350"/>
      <c r="J1428" s="347"/>
      <c r="K1428" s="348"/>
      <c r="L1428" s="348"/>
      <c r="M1428" s="188"/>
      <c r="N1428" s="35"/>
      <c r="O1428" s="34"/>
      <c r="P1428" s="34"/>
      <c r="Q1428" s="35"/>
      <c r="R1428" s="35"/>
      <c r="S1428" s="227"/>
      <c r="T1428" s="241"/>
      <c r="U1428" s="234"/>
    </row>
    <row r="1429" spans="1:21">
      <c r="A1429" s="58"/>
      <c r="B1429" s="355"/>
      <c r="C1429" s="355"/>
      <c r="D1429" s="191"/>
      <c r="E1429" s="206">
        <f>IF(AND(Einträge!D1429&gt;=29,Einträge!D1429&lt;32),2,IF(AND(Einträge!D1429&gt;=32,Einträge!D1429&lt;=35),3,(IF(AND(Einträge!D1429&lt;29,Einträge!D1429&gt;0),1,IF(Einträge!D1429="",0,4)))))</f>
        <v>0</v>
      </c>
      <c r="F1429" s="351"/>
      <c r="G1429" s="352"/>
      <c r="H1429" s="351"/>
      <c r="I1429" s="352"/>
      <c r="J1429" s="345"/>
      <c r="K1429" s="346"/>
      <c r="L1429" s="346"/>
      <c r="M1429" s="188"/>
      <c r="N1429" s="31"/>
      <c r="O1429" s="30"/>
      <c r="P1429" s="30"/>
      <c r="Q1429" s="31"/>
      <c r="R1429" s="31"/>
      <c r="S1429" s="228"/>
      <c r="T1429" s="242"/>
      <c r="U1429" s="235"/>
    </row>
    <row r="1430" spans="1:21">
      <c r="A1430" s="36"/>
      <c r="B1430" s="353"/>
      <c r="C1430" s="354"/>
      <c r="D1430" s="137"/>
      <c r="E1430" s="206">
        <f>IF(AND(Einträge!D1430&gt;=29,Einträge!D1430&lt;32),2,IF(AND(Einträge!D1430&gt;=32,Einträge!D1430&lt;=35),3,(IF(AND(Einträge!D1430&lt;29,Einträge!D1430&gt;0),1,IF(Einträge!D1430="",0,4)))))</f>
        <v>0</v>
      </c>
      <c r="F1430" s="349"/>
      <c r="G1430" s="350"/>
      <c r="H1430" s="349"/>
      <c r="I1430" s="350"/>
      <c r="J1430" s="347"/>
      <c r="K1430" s="348"/>
      <c r="L1430" s="348"/>
      <c r="M1430" s="188"/>
      <c r="N1430" s="35"/>
      <c r="O1430" s="34"/>
      <c r="P1430" s="34"/>
      <c r="Q1430" s="35"/>
      <c r="R1430" s="35"/>
      <c r="S1430" s="227"/>
      <c r="T1430" s="241"/>
      <c r="U1430" s="234"/>
    </row>
    <row r="1431" spans="1:21">
      <c r="A1431" s="58"/>
      <c r="B1431" s="355"/>
      <c r="C1431" s="355"/>
      <c r="D1431" s="191"/>
      <c r="E1431" s="206">
        <f>IF(AND(Einträge!D1431&gt;=29,Einträge!D1431&lt;32),2,IF(AND(Einträge!D1431&gt;=32,Einträge!D1431&lt;=35),3,(IF(AND(Einträge!D1431&lt;29,Einträge!D1431&gt;0),1,IF(Einträge!D1431="",0,4)))))</f>
        <v>0</v>
      </c>
      <c r="F1431" s="351"/>
      <c r="G1431" s="352"/>
      <c r="H1431" s="351"/>
      <c r="I1431" s="352"/>
      <c r="J1431" s="345"/>
      <c r="K1431" s="346"/>
      <c r="L1431" s="346"/>
      <c r="M1431" s="188"/>
      <c r="N1431" s="31"/>
      <c r="O1431" s="30"/>
      <c r="P1431" s="30"/>
      <c r="Q1431" s="31"/>
      <c r="R1431" s="31"/>
      <c r="S1431" s="228"/>
      <c r="T1431" s="242"/>
      <c r="U1431" s="235"/>
    </row>
    <row r="1432" spans="1:21">
      <c r="A1432" s="36"/>
      <c r="B1432" s="353"/>
      <c r="C1432" s="354"/>
      <c r="D1432" s="137"/>
      <c r="E1432" s="206">
        <f>IF(AND(Einträge!D1432&gt;=29,Einträge!D1432&lt;32),2,IF(AND(Einträge!D1432&gt;=32,Einträge!D1432&lt;=35),3,(IF(AND(Einträge!D1432&lt;29,Einträge!D1432&gt;0),1,IF(Einträge!D1432="",0,4)))))</f>
        <v>0</v>
      </c>
      <c r="F1432" s="349"/>
      <c r="G1432" s="350"/>
      <c r="H1432" s="349"/>
      <c r="I1432" s="350"/>
      <c r="J1432" s="347"/>
      <c r="K1432" s="348"/>
      <c r="L1432" s="348"/>
      <c r="M1432" s="188"/>
      <c r="N1432" s="35"/>
      <c r="O1432" s="34"/>
      <c r="P1432" s="34"/>
      <c r="Q1432" s="35"/>
      <c r="R1432" s="35"/>
      <c r="S1432" s="227"/>
      <c r="T1432" s="241"/>
      <c r="U1432" s="234"/>
    </row>
    <row r="1433" spans="1:21">
      <c r="A1433" s="58"/>
      <c r="B1433" s="355"/>
      <c r="C1433" s="355"/>
      <c r="D1433" s="191"/>
      <c r="E1433" s="206">
        <f>IF(AND(Einträge!D1433&gt;=29,Einträge!D1433&lt;32),2,IF(AND(Einträge!D1433&gt;=32,Einträge!D1433&lt;=35),3,(IF(AND(Einträge!D1433&lt;29,Einträge!D1433&gt;0),1,IF(Einträge!D1433="",0,4)))))</f>
        <v>0</v>
      </c>
      <c r="F1433" s="351"/>
      <c r="G1433" s="352"/>
      <c r="H1433" s="351"/>
      <c r="I1433" s="352"/>
      <c r="J1433" s="345"/>
      <c r="K1433" s="346"/>
      <c r="L1433" s="346"/>
      <c r="M1433" s="188"/>
      <c r="N1433" s="31"/>
      <c r="O1433" s="30"/>
      <c r="P1433" s="30"/>
      <c r="Q1433" s="31"/>
      <c r="R1433" s="31"/>
      <c r="S1433" s="228"/>
      <c r="T1433" s="242"/>
      <c r="U1433" s="235"/>
    </row>
    <row r="1434" spans="1:21">
      <c r="A1434" s="36"/>
      <c r="B1434" s="353"/>
      <c r="C1434" s="354"/>
      <c r="D1434" s="137"/>
      <c r="E1434" s="206">
        <f>IF(AND(Einträge!D1434&gt;=29,Einträge!D1434&lt;32),2,IF(AND(Einträge!D1434&gt;=32,Einträge!D1434&lt;=35),3,(IF(AND(Einträge!D1434&lt;29,Einträge!D1434&gt;0),1,IF(Einträge!D1434="",0,4)))))</f>
        <v>0</v>
      </c>
      <c r="F1434" s="349"/>
      <c r="G1434" s="350"/>
      <c r="H1434" s="349"/>
      <c r="I1434" s="350"/>
      <c r="J1434" s="347"/>
      <c r="K1434" s="348"/>
      <c r="L1434" s="348"/>
      <c r="M1434" s="188"/>
      <c r="N1434" s="35"/>
      <c r="O1434" s="34"/>
      <c r="P1434" s="34"/>
      <c r="Q1434" s="35"/>
      <c r="R1434" s="35"/>
      <c r="S1434" s="227"/>
      <c r="T1434" s="241"/>
      <c r="U1434" s="234"/>
    </row>
    <row r="1435" spans="1:21">
      <c r="A1435" s="58"/>
      <c r="B1435" s="355"/>
      <c r="C1435" s="355"/>
      <c r="D1435" s="191"/>
      <c r="E1435" s="206">
        <f>IF(AND(Einträge!D1435&gt;=29,Einträge!D1435&lt;32),2,IF(AND(Einträge!D1435&gt;=32,Einträge!D1435&lt;=35),3,(IF(AND(Einträge!D1435&lt;29,Einträge!D1435&gt;0),1,IF(Einträge!D1435="",0,4)))))</f>
        <v>0</v>
      </c>
      <c r="F1435" s="351"/>
      <c r="G1435" s="352"/>
      <c r="H1435" s="351"/>
      <c r="I1435" s="352"/>
      <c r="J1435" s="345"/>
      <c r="K1435" s="346"/>
      <c r="L1435" s="346"/>
      <c r="M1435" s="188"/>
      <c r="N1435" s="31"/>
      <c r="O1435" s="30"/>
      <c r="P1435" s="30"/>
      <c r="Q1435" s="31"/>
      <c r="R1435" s="31"/>
      <c r="S1435" s="228"/>
      <c r="T1435" s="242"/>
      <c r="U1435" s="235"/>
    </row>
    <row r="1436" spans="1:21">
      <c r="A1436" s="36"/>
      <c r="B1436" s="353"/>
      <c r="C1436" s="354"/>
      <c r="D1436" s="137"/>
      <c r="E1436" s="206">
        <f>IF(AND(Einträge!D1436&gt;=29,Einträge!D1436&lt;32),2,IF(AND(Einträge!D1436&gt;=32,Einträge!D1436&lt;=35),3,(IF(AND(Einträge!D1436&lt;29,Einträge!D1436&gt;0),1,IF(Einträge!D1436="",0,4)))))</f>
        <v>0</v>
      </c>
      <c r="F1436" s="349"/>
      <c r="G1436" s="350"/>
      <c r="H1436" s="349"/>
      <c r="I1436" s="350"/>
      <c r="J1436" s="347"/>
      <c r="K1436" s="348"/>
      <c r="L1436" s="348"/>
      <c r="M1436" s="188"/>
      <c r="N1436" s="35"/>
      <c r="O1436" s="34"/>
      <c r="P1436" s="34"/>
      <c r="Q1436" s="35"/>
      <c r="R1436" s="35"/>
      <c r="S1436" s="227"/>
      <c r="T1436" s="241"/>
      <c r="U1436" s="234"/>
    </row>
    <row r="1437" spans="1:21">
      <c r="A1437" s="58"/>
      <c r="B1437" s="355"/>
      <c r="C1437" s="355"/>
      <c r="D1437" s="191"/>
      <c r="E1437" s="206">
        <f>IF(AND(Einträge!D1437&gt;=29,Einträge!D1437&lt;32),2,IF(AND(Einträge!D1437&gt;=32,Einträge!D1437&lt;=35),3,(IF(AND(Einträge!D1437&lt;29,Einträge!D1437&gt;0),1,IF(Einträge!D1437="",0,4)))))</f>
        <v>0</v>
      </c>
      <c r="F1437" s="351"/>
      <c r="G1437" s="352"/>
      <c r="H1437" s="351"/>
      <c r="I1437" s="352"/>
      <c r="J1437" s="345"/>
      <c r="K1437" s="346"/>
      <c r="L1437" s="346"/>
      <c r="M1437" s="188"/>
      <c r="N1437" s="31"/>
      <c r="O1437" s="30"/>
      <c r="P1437" s="30"/>
      <c r="Q1437" s="31"/>
      <c r="R1437" s="31"/>
      <c r="S1437" s="228"/>
      <c r="T1437" s="242"/>
      <c r="U1437" s="235"/>
    </row>
    <row r="1438" spans="1:21">
      <c r="A1438" s="36"/>
      <c r="B1438" s="353"/>
      <c r="C1438" s="354"/>
      <c r="D1438" s="137"/>
      <c r="E1438" s="206">
        <f>IF(AND(Einträge!D1438&gt;=29,Einträge!D1438&lt;32),2,IF(AND(Einträge!D1438&gt;=32,Einträge!D1438&lt;=35),3,(IF(AND(Einträge!D1438&lt;29,Einträge!D1438&gt;0),1,IF(Einträge!D1438="",0,4)))))</f>
        <v>0</v>
      </c>
      <c r="F1438" s="349"/>
      <c r="G1438" s="350"/>
      <c r="H1438" s="349"/>
      <c r="I1438" s="350"/>
      <c r="J1438" s="347"/>
      <c r="K1438" s="348"/>
      <c r="L1438" s="348"/>
      <c r="M1438" s="188"/>
      <c r="N1438" s="35"/>
      <c r="O1438" s="34"/>
      <c r="P1438" s="34"/>
      <c r="Q1438" s="35"/>
      <c r="R1438" s="35"/>
      <c r="S1438" s="227"/>
      <c r="T1438" s="241"/>
      <c r="U1438" s="234"/>
    </row>
    <row r="1439" spans="1:21">
      <c r="A1439" s="58"/>
      <c r="B1439" s="355"/>
      <c r="C1439" s="355"/>
      <c r="D1439" s="191"/>
      <c r="E1439" s="206">
        <f>IF(AND(Einträge!D1439&gt;=29,Einträge!D1439&lt;32),2,IF(AND(Einträge!D1439&gt;=32,Einträge!D1439&lt;=35),3,(IF(AND(Einträge!D1439&lt;29,Einträge!D1439&gt;0),1,IF(Einträge!D1439="",0,4)))))</f>
        <v>0</v>
      </c>
      <c r="F1439" s="351"/>
      <c r="G1439" s="352"/>
      <c r="H1439" s="351"/>
      <c r="I1439" s="352"/>
      <c r="J1439" s="345"/>
      <c r="K1439" s="346"/>
      <c r="L1439" s="346"/>
      <c r="M1439" s="188"/>
      <c r="N1439" s="31"/>
      <c r="O1439" s="30"/>
      <c r="P1439" s="30"/>
      <c r="Q1439" s="31"/>
      <c r="R1439" s="31"/>
      <c r="S1439" s="228"/>
      <c r="T1439" s="242"/>
      <c r="U1439" s="235"/>
    </row>
    <row r="1440" spans="1:21">
      <c r="A1440" s="36"/>
      <c r="B1440" s="353"/>
      <c r="C1440" s="354"/>
      <c r="D1440" s="137"/>
      <c r="E1440" s="206">
        <f>IF(AND(Einträge!D1440&gt;=29,Einträge!D1440&lt;32),2,IF(AND(Einträge!D1440&gt;=32,Einträge!D1440&lt;=35),3,(IF(AND(Einträge!D1440&lt;29,Einträge!D1440&gt;0),1,IF(Einträge!D1440="",0,4)))))</f>
        <v>0</v>
      </c>
      <c r="F1440" s="349"/>
      <c r="G1440" s="350"/>
      <c r="H1440" s="349"/>
      <c r="I1440" s="350"/>
      <c r="J1440" s="347"/>
      <c r="K1440" s="348"/>
      <c r="L1440" s="348"/>
      <c r="M1440" s="188"/>
      <c r="N1440" s="35"/>
      <c r="O1440" s="34"/>
      <c r="P1440" s="34"/>
      <c r="Q1440" s="35"/>
      <c r="R1440" s="35"/>
      <c r="S1440" s="227"/>
      <c r="T1440" s="241"/>
      <c r="U1440" s="234"/>
    </row>
    <row r="1441" spans="1:21">
      <c r="A1441" s="58"/>
      <c r="B1441" s="355"/>
      <c r="C1441" s="355"/>
      <c r="D1441" s="191"/>
      <c r="E1441" s="206">
        <f>IF(AND(Einträge!D1441&gt;=29,Einträge!D1441&lt;32),2,IF(AND(Einträge!D1441&gt;=32,Einträge!D1441&lt;=35),3,(IF(AND(Einträge!D1441&lt;29,Einträge!D1441&gt;0),1,IF(Einträge!D1441="",0,4)))))</f>
        <v>0</v>
      </c>
      <c r="F1441" s="351"/>
      <c r="G1441" s="352"/>
      <c r="H1441" s="351"/>
      <c r="I1441" s="352"/>
      <c r="J1441" s="345"/>
      <c r="K1441" s="346"/>
      <c r="L1441" s="346"/>
      <c r="M1441" s="188"/>
      <c r="N1441" s="31"/>
      <c r="O1441" s="30"/>
      <c r="P1441" s="30"/>
      <c r="Q1441" s="31"/>
      <c r="R1441" s="31"/>
      <c r="S1441" s="228"/>
      <c r="T1441" s="242"/>
      <c r="U1441" s="235"/>
    </row>
    <row r="1442" spans="1:21">
      <c r="A1442" s="36"/>
      <c r="B1442" s="353"/>
      <c r="C1442" s="354"/>
      <c r="D1442" s="137"/>
      <c r="E1442" s="206">
        <f>IF(AND(Einträge!D1442&gt;=29,Einträge!D1442&lt;32),2,IF(AND(Einträge!D1442&gt;=32,Einträge!D1442&lt;=35),3,(IF(AND(Einträge!D1442&lt;29,Einträge!D1442&gt;0),1,IF(Einträge!D1442="",0,4)))))</f>
        <v>0</v>
      </c>
      <c r="F1442" s="349"/>
      <c r="G1442" s="350"/>
      <c r="H1442" s="349"/>
      <c r="I1442" s="350"/>
      <c r="J1442" s="347"/>
      <c r="K1442" s="348"/>
      <c r="L1442" s="348"/>
      <c r="M1442" s="188"/>
      <c r="N1442" s="35"/>
      <c r="O1442" s="34"/>
      <c r="P1442" s="34"/>
      <c r="Q1442" s="35"/>
      <c r="R1442" s="35"/>
      <c r="S1442" s="227"/>
      <c r="T1442" s="241"/>
      <c r="U1442" s="234"/>
    </row>
    <row r="1443" spans="1:21">
      <c r="A1443" s="58"/>
      <c r="B1443" s="355"/>
      <c r="C1443" s="355"/>
      <c r="D1443" s="191"/>
      <c r="E1443" s="206">
        <f>IF(AND(Einträge!D1443&gt;=29,Einträge!D1443&lt;32),2,IF(AND(Einträge!D1443&gt;=32,Einträge!D1443&lt;=35),3,(IF(AND(Einträge!D1443&lt;29,Einträge!D1443&gt;0),1,IF(Einträge!D1443="",0,4)))))</f>
        <v>0</v>
      </c>
      <c r="F1443" s="351"/>
      <c r="G1443" s="352"/>
      <c r="H1443" s="351"/>
      <c r="I1443" s="352"/>
      <c r="J1443" s="345"/>
      <c r="K1443" s="346"/>
      <c r="L1443" s="346"/>
      <c r="M1443" s="188"/>
      <c r="N1443" s="31"/>
      <c r="O1443" s="30"/>
      <c r="P1443" s="30"/>
      <c r="Q1443" s="31"/>
      <c r="R1443" s="31"/>
      <c r="S1443" s="228"/>
      <c r="T1443" s="242"/>
      <c r="U1443" s="235"/>
    </row>
    <row r="1444" spans="1:21">
      <c r="A1444" s="36"/>
      <c r="B1444" s="353"/>
      <c r="C1444" s="354"/>
      <c r="D1444" s="137"/>
      <c r="E1444" s="206">
        <f>IF(AND(Einträge!D1444&gt;=29,Einträge!D1444&lt;32),2,IF(AND(Einträge!D1444&gt;=32,Einträge!D1444&lt;=35),3,(IF(AND(Einträge!D1444&lt;29,Einträge!D1444&gt;0),1,IF(Einträge!D1444="",0,4)))))</f>
        <v>0</v>
      </c>
      <c r="F1444" s="349"/>
      <c r="G1444" s="350"/>
      <c r="H1444" s="349"/>
      <c r="I1444" s="350"/>
      <c r="J1444" s="347"/>
      <c r="K1444" s="348"/>
      <c r="L1444" s="348"/>
      <c r="M1444" s="188"/>
      <c r="N1444" s="35"/>
      <c r="O1444" s="34"/>
      <c r="P1444" s="34"/>
      <c r="Q1444" s="35"/>
      <c r="R1444" s="35"/>
      <c r="S1444" s="227"/>
      <c r="T1444" s="241"/>
      <c r="U1444" s="234"/>
    </row>
    <row r="1445" spans="1:21">
      <c r="A1445" s="58"/>
      <c r="B1445" s="355"/>
      <c r="C1445" s="355"/>
      <c r="D1445" s="191"/>
      <c r="E1445" s="206">
        <f>IF(AND(Einträge!D1445&gt;=29,Einträge!D1445&lt;32),2,IF(AND(Einträge!D1445&gt;=32,Einträge!D1445&lt;=35),3,(IF(AND(Einträge!D1445&lt;29,Einträge!D1445&gt;0),1,IF(Einträge!D1445="",0,4)))))</f>
        <v>0</v>
      </c>
      <c r="F1445" s="351"/>
      <c r="G1445" s="352"/>
      <c r="H1445" s="351"/>
      <c r="I1445" s="352"/>
      <c r="J1445" s="345"/>
      <c r="K1445" s="346"/>
      <c r="L1445" s="346"/>
      <c r="M1445" s="188"/>
      <c r="N1445" s="31"/>
      <c r="O1445" s="30"/>
      <c r="P1445" s="30"/>
      <c r="Q1445" s="31"/>
      <c r="R1445" s="31"/>
      <c r="S1445" s="228"/>
      <c r="T1445" s="242"/>
      <c r="U1445" s="235"/>
    </row>
    <row r="1446" spans="1:21">
      <c r="A1446" s="36"/>
      <c r="B1446" s="353"/>
      <c r="C1446" s="354"/>
      <c r="D1446" s="137"/>
      <c r="E1446" s="206">
        <f>IF(AND(Einträge!D1446&gt;=29,Einträge!D1446&lt;32),2,IF(AND(Einträge!D1446&gt;=32,Einträge!D1446&lt;=35),3,(IF(AND(Einträge!D1446&lt;29,Einträge!D1446&gt;0),1,IF(Einträge!D1446="",0,4)))))</f>
        <v>0</v>
      </c>
      <c r="F1446" s="349"/>
      <c r="G1446" s="350"/>
      <c r="H1446" s="349"/>
      <c r="I1446" s="350"/>
      <c r="J1446" s="347"/>
      <c r="K1446" s="348"/>
      <c r="L1446" s="348"/>
      <c r="M1446" s="188"/>
      <c r="N1446" s="35"/>
      <c r="O1446" s="34"/>
      <c r="P1446" s="34"/>
      <c r="Q1446" s="35"/>
      <c r="R1446" s="35"/>
      <c r="S1446" s="227"/>
      <c r="T1446" s="241"/>
      <c r="U1446" s="234"/>
    </row>
    <row r="1447" spans="1:21">
      <c r="A1447" s="58"/>
      <c r="B1447" s="355"/>
      <c r="C1447" s="355"/>
      <c r="D1447" s="191"/>
      <c r="E1447" s="206">
        <f>IF(AND(Einträge!D1447&gt;=29,Einträge!D1447&lt;32),2,IF(AND(Einträge!D1447&gt;=32,Einträge!D1447&lt;=35),3,(IF(AND(Einträge!D1447&lt;29,Einträge!D1447&gt;0),1,IF(Einträge!D1447="",0,4)))))</f>
        <v>0</v>
      </c>
      <c r="F1447" s="351"/>
      <c r="G1447" s="352"/>
      <c r="H1447" s="351"/>
      <c r="I1447" s="352"/>
      <c r="J1447" s="345"/>
      <c r="K1447" s="346"/>
      <c r="L1447" s="346"/>
      <c r="M1447" s="188"/>
      <c r="N1447" s="31"/>
      <c r="O1447" s="30"/>
      <c r="P1447" s="30"/>
      <c r="Q1447" s="31"/>
      <c r="R1447" s="31"/>
      <c r="S1447" s="228"/>
      <c r="T1447" s="242"/>
      <c r="U1447" s="235"/>
    </row>
    <row r="1448" spans="1:21">
      <c r="A1448" s="36"/>
      <c r="B1448" s="353"/>
      <c r="C1448" s="354"/>
      <c r="D1448" s="137"/>
      <c r="E1448" s="206">
        <f>IF(AND(Einträge!D1448&gt;=29,Einträge!D1448&lt;32),2,IF(AND(Einträge!D1448&gt;=32,Einträge!D1448&lt;=35),3,(IF(AND(Einträge!D1448&lt;29,Einträge!D1448&gt;0),1,IF(Einträge!D1448="",0,4)))))</f>
        <v>0</v>
      </c>
      <c r="F1448" s="349"/>
      <c r="G1448" s="350"/>
      <c r="H1448" s="349"/>
      <c r="I1448" s="350"/>
      <c r="J1448" s="347"/>
      <c r="K1448" s="348"/>
      <c r="L1448" s="348"/>
      <c r="M1448" s="188"/>
      <c r="N1448" s="53"/>
      <c r="O1448" s="54"/>
      <c r="P1448" s="54"/>
      <c r="Q1448" s="53"/>
      <c r="R1448" s="53"/>
      <c r="S1448" s="230"/>
      <c r="T1448" s="244"/>
      <c r="U1448" s="237"/>
    </row>
    <row r="1449" spans="1:21">
      <c r="A1449" s="58"/>
      <c r="B1449" s="355"/>
      <c r="C1449" s="355"/>
      <c r="D1449" s="191"/>
      <c r="E1449" s="206">
        <f>IF(AND(Einträge!D1449&gt;=29,Einträge!D1449&lt;32),2,IF(AND(Einträge!D1449&gt;=32,Einträge!D1449&lt;=35),3,(IF(AND(Einträge!D1449&lt;29,Einträge!D1449&gt;0),1,IF(Einträge!D1449="",0,4)))))</f>
        <v>0</v>
      </c>
      <c r="F1449" s="351"/>
      <c r="G1449" s="352"/>
      <c r="H1449" s="351"/>
      <c r="I1449" s="352"/>
      <c r="J1449" s="345"/>
      <c r="K1449" s="346"/>
      <c r="L1449" s="346"/>
      <c r="M1449" s="188"/>
      <c r="N1449" s="31"/>
      <c r="O1449" s="30"/>
      <c r="P1449" s="30"/>
      <c r="Q1449" s="31"/>
      <c r="R1449" s="31"/>
      <c r="S1449" s="228"/>
      <c r="T1449" s="242"/>
      <c r="U1449" s="235"/>
    </row>
    <row r="1450" spans="1:21">
      <c r="A1450" s="36"/>
      <c r="B1450" s="353"/>
      <c r="C1450" s="354"/>
      <c r="D1450" s="137"/>
      <c r="E1450" s="206">
        <f>IF(AND(Einträge!D1450&gt;=29,Einträge!D1450&lt;32),2,IF(AND(Einträge!D1450&gt;=32,Einträge!D1450&lt;=35),3,(IF(AND(Einträge!D1450&lt;29,Einträge!D1450&gt;0),1,IF(Einträge!D1450="",0,4)))))</f>
        <v>0</v>
      </c>
      <c r="F1450" s="349"/>
      <c r="G1450" s="350"/>
      <c r="H1450" s="349"/>
      <c r="I1450" s="350"/>
      <c r="J1450" s="347"/>
      <c r="K1450" s="348"/>
      <c r="L1450" s="348"/>
      <c r="M1450" s="188"/>
      <c r="N1450" s="33"/>
      <c r="O1450" s="32"/>
      <c r="P1450" s="32"/>
      <c r="Q1450" s="33"/>
      <c r="R1450" s="33"/>
      <c r="S1450" s="229"/>
      <c r="T1450" s="243"/>
      <c r="U1450" s="236"/>
    </row>
    <row r="1451" spans="1:21">
      <c r="A1451" s="58"/>
      <c r="B1451" s="355"/>
      <c r="C1451" s="355"/>
      <c r="D1451" s="191"/>
      <c r="E1451" s="206">
        <f>IF(AND(Einträge!D1451&gt;=29,Einträge!D1451&lt;32),2,IF(AND(Einträge!D1451&gt;=32,Einträge!D1451&lt;=35),3,(IF(AND(Einträge!D1451&lt;29,Einträge!D1451&gt;0),1,IF(Einträge!D1451="",0,4)))))</f>
        <v>0</v>
      </c>
      <c r="F1451" s="351"/>
      <c r="G1451" s="352"/>
      <c r="H1451" s="351"/>
      <c r="I1451" s="352"/>
      <c r="J1451" s="345"/>
      <c r="K1451" s="346"/>
      <c r="L1451" s="346"/>
      <c r="M1451" s="188"/>
      <c r="N1451" s="31"/>
      <c r="O1451" s="30"/>
      <c r="P1451" s="30"/>
      <c r="Q1451" s="31"/>
      <c r="R1451" s="31"/>
      <c r="S1451" s="228"/>
      <c r="T1451" s="242"/>
      <c r="U1451" s="235"/>
    </row>
    <row r="1452" spans="1:21">
      <c r="A1452" s="36"/>
      <c r="B1452" s="353"/>
      <c r="C1452" s="354"/>
      <c r="D1452" s="137"/>
      <c r="E1452" s="206">
        <f>IF(AND(Einträge!D1452&gt;=29,Einträge!D1452&lt;32),2,IF(AND(Einträge!D1452&gt;=32,Einträge!D1452&lt;=35),3,(IF(AND(Einträge!D1452&lt;29,Einträge!D1452&gt;0),1,IF(Einträge!D1452="",0,4)))))</f>
        <v>0</v>
      </c>
      <c r="F1452" s="349"/>
      <c r="G1452" s="350"/>
      <c r="H1452" s="349"/>
      <c r="I1452" s="350"/>
      <c r="J1452" s="347"/>
      <c r="K1452" s="348"/>
      <c r="L1452" s="348"/>
      <c r="M1452" s="188"/>
      <c r="N1452" s="35"/>
      <c r="O1452" s="34"/>
      <c r="P1452" s="34"/>
      <c r="Q1452" s="35"/>
      <c r="R1452" s="35"/>
      <c r="S1452" s="227"/>
      <c r="T1452" s="241"/>
      <c r="U1452" s="234"/>
    </row>
    <row r="1453" spans="1:21">
      <c r="A1453" s="58"/>
      <c r="B1453" s="355"/>
      <c r="C1453" s="355"/>
      <c r="D1453" s="191"/>
      <c r="E1453" s="206">
        <f>IF(AND(Einträge!D1453&gt;=29,Einträge!D1453&lt;32),2,IF(AND(Einträge!D1453&gt;=32,Einträge!D1453&lt;=35),3,(IF(AND(Einträge!D1453&lt;29,Einträge!D1453&gt;0),1,IF(Einträge!D1453="",0,4)))))</f>
        <v>0</v>
      </c>
      <c r="F1453" s="351"/>
      <c r="G1453" s="352"/>
      <c r="H1453" s="351"/>
      <c r="I1453" s="352"/>
      <c r="J1453" s="345"/>
      <c r="K1453" s="346"/>
      <c r="L1453" s="346"/>
      <c r="M1453" s="188"/>
      <c r="N1453" s="31"/>
      <c r="O1453" s="30"/>
      <c r="P1453" s="30"/>
      <c r="Q1453" s="31"/>
      <c r="R1453" s="31"/>
      <c r="S1453" s="228"/>
      <c r="T1453" s="242"/>
      <c r="U1453" s="235"/>
    </row>
    <row r="1454" spans="1:21">
      <c r="A1454" s="36"/>
      <c r="B1454" s="353"/>
      <c r="C1454" s="354"/>
      <c r="D1454" s="137"/>
      <c r="E1454" s="206">
        <f>IF(AND(Einträge!D1454&gt;=29,Einträge!D1454&lt;32),2,IF(AND(Einträge!D1454&gt;=32,Einträge!D1454&lt;=35),3,(IF(AND(Einträge!D1454&lt;29,Einträge!D1454&gt;0),1,IF(Einträge!D1454="",0,4)))))</f>
        <v>0</v>
      </c>
      <c r="F1454" s="349"/>
      <c r="G1454" s="350"/>
      <c r="H1454" s="349"/>
      <c r="I1454" s="350"/>
      <c r="J1454" s="347"/>
      <c r="K1454" s="348"/>
      <c r="L1454" s="348"/>
      <c r="M1454" s="188"/>
      <c r="N1454" s="35"/>
      <c r="O1454" s="34"/>
      <c r="P1454" s="34"/>
      <c r="Q1454" s="35"/>
      <c r="R1454" s="35"/>
      <c r="S1454" s="227"/>
      <c r="T1454" s="241"/>
      <c r="U1454" s="234"/>
    </row>
    <row r="1455" spans="1:21">
      <c r="A1455" s="58"/>
      <c r="B1455" s="355"/>
      <c r="C1455" s="355"/>
      <c r="D1455" s="191"/>
      <c r="E1455" s="206">
        <f>IF(AND(Einträge!D1455&gt;=29,Einträge!D1455&lt;32),2,IF(AND(Einträge!D1455&gt;=32,Einträge!D1455&lt;=35),3,(IF(AND(Einträge!D1455&lt;29,Einträge!D1455&gt;0),1,IF(Einträge!D1455="",0,4)))))</f>
        <v>0</v>
      </c>
      <c r="F1455" s="351"/>
      <c r="G1455" s="352"/>
      <c r="H1455" s="351"/>
      <c r="I1455" s="352"/>
      <c r="J1455" s="345"/>
      <c r="K1455" s="346"/>
      <c r="L1455" s="346"/>
      <c r="M1455" s="188"/>
      <c r="N1455" s="31"/>
      <c r="O1455" s="30"/>
      <c r="P1455" s="30"/>
      <c r="Q1455" s="31"/>
      <c r="R1455" s="31"/>
      <c r="S1455" s="228"/>
      <c r="T1455" s="242"/>
      <c r="U1455" s="235"/>
    </row>
    <row r="1456" spans="1:21">
      <c r="A1456" s="36"/>
      <c r="B1456" s="353"/>
      <c r="C1456" s="354"/>
      <c r="D1456" s="137"/>
      <c r="E1456" s="206">
        <f>IF(AND(Einträge!D1456&gt;=29,Einträge!D1456&lt;32),2,IF(AND(Einträge!D1456&gt;=32,Einträge!D1456&lt;=35),3,(IF(AND(Einträge!D1456&lt;29,Einträge!D1456&gt;0),1,IF(Einträge!D1456="",0,4)))))</f>
        <v>0</v>
      </c>
      <c r="F1456" s="349"/>
      <c r="G1456" s="350"/>
      <c r="H1456" s="349"/>
      <c r="I1456" s="350"/>
      <c r="J1456" s="347"/>
      <c r="K1456" s="348"/>
      <c r="L1456" s="348"/>
      <c r="M1456" s="188"/>
      <c r="N1456" s="35"/>
      <c r="O1456" s="34"/>
      <c r="P1456" s="34"/>
      <c r="Q1456" s="35"/>
      <c r="R1456" s="35"/>
      <c r="S1456" s="227"/>
      <c r="T1456" s="241"/>
      <c r="U1456" s="234"/>
    </row>
    <row r="1457" spans="1:21">
      <c r="A1457" s="58"/>
      <c r="B1457" s="355"/>
      <c r="C1457" s="355"/>
      <c r="D1457" s="191"/>
      <c r="E1457" s="206">
        <f>IF(AND(Einträge!D1457&gt;=29,Einträge!D1457&lt;32),2,IF(AND(Einträge!D1457&gt;=32,Einträge!D1457&lt;=35),3,(IF(AND(Einträge!D1457&lt;29,Einträge!D1457&gt;0),1,IF(Einträge!D1457="",0,4)))))</f>
        <v>0</v>
      </c>
      <c r="F1457" s="351"/>
      <c r="G1457" s="352"/>
      <c r="H1457" s="351"/>
      <c r="I1457" s="352"/>
      <c r="J1457" s="345"/>
      <c r="K1457" s="346"/>
      <c r="L1457" s="346"/>
      <c r="M1457" s="188"/>
      <c r="N1457" s="31"/>
      <c r="O1457" s="30"/>
      <c r="P1457" s="30"/>
      <c r="Q1457" s="31"/>
      <c r="R1457" s="31"/>
      <c r="S1457" s="228"/>
      <c r="T1457" s="242"/>
      <c r="U1457" s="235"/>
    </row>
    <row r="1458" spans="1:21">
      <c r="A1458" s="36"/>
      <c r="B1458" s="353"/>
      <c r="C1458" s="354"/>
      <c r="D1458" s="137"/>
      <c r="E1458" s="206">
        <f>IF(AND(Einträge!D1458&gt;=29,Einträge!D1458&lt;32),2,IF(AND(Einträge!D1458&gt;=32,Einträge!D1458&lt;=35),3,(IF(AND(Einträge!D1458&lt;29,Einträge!D1458&gt;0),1,IF(Einträge!D1458="",0,4)))))</f>
        <v>0</v>
      </c>
      <c r="F1458" s="349"/>
      <c r="G1458" s="350"/>
      <c r="H1458" s="349"/>
      <c r="I1458" s="350"/>
      <c r="J1458" s="347"/>
      <c r="K1458" s="348"/>
      <c r="L1458" s="348"/>
      <c r="M1458" s="188"/>
      <c r="N1458" s="35"/>
      <c r="O1458" s="34"/>
      <c r="P1458" s="34"/>
      <c r="Q1458" s="35"/>
      <c r="R1458" s="35"/>
      <c r="S1458" s="227"/>
      <c r="T1458" s="241"/>
      <c r="U1458" s="234"/>
    </row>
    <row r="1459" spans="1:21">
      <c r="A1459" s="58"/>
      <c r="B1459" s="355"/>
      <c r="C1459" s="355"/>
      <c r="D1459" s="191"/>
      <c r="E1459" s="206">
        <f>IF(AND(Einträge!D1459&gt;=29,Einträge!D1459&lt;32),2,IF(AND(Einträge!D1459&gt;=32,Einträge!D1459&lt;=35),3,(IF(AND(Einträge!D1459&lt;29,Einträge!D1459&gt;0),1,IF(Einträge!D1459="",0,4)))))</f>
        <v>0</v>
      </c>
      <c r="F1459" s="351"/>
      <c r="G1459" s="352"/>
      <c r="H1459" s="351"/>
      <c r="I1459" s="352"/>
      <c r="J1459" s="345"/>
      <c r="K1459" s="346"/>
      <c r="L1459" s="346"/>
      <c r="M1459" s="188"/>
      <c r="N1459" s="31"/>
      <c r="O1459" s="30"/>
      <c r="P1459" s="30"/>
      <c r="Q1459" s="31"/>
      <c r="R1459" s="31"/>
      <c r="S1459" s="228"/>
      <c r="T1459" s="242"/>
      <c r="U1459" s="235"/>
    </row>
    <row r="1460" spans="1:21">
      <c r="A1460" s="36"/>
      <c r="B1460" s="353"/>
      <c r="C1460" s="354"/>
      <c r="D1460" s="137"/>
      <c r="E1460" s="206">
        <f>IF(AND(Einträge!D1460&gt;=29,Einträge!D1460&lt;32),2,IF(AND(Einträge!D1460&gt;=32,Einträge!D1460&lt;=35),3,(IF(AND(Einträge!D1460&lt;29,Einträge!D1460&gt;0),1,IF(Einträge!D1460="",0,4)))))</f>
        <v>0</v>
      </c>
      <c r="F1460" s="349"/>
      <c r="G1460" s="350"/>
      <c r="H1460" s="349"/>
      <c r="I1460" s="350"/>
      <c r="J1460" s="347"/>
      <c r="K1460" s="348"/>
      <c r="L1460" s="348"/>
      <c r="M1460" s="188"/>
      <c r="N1460" s="35"/>
      <c r="O1460" s="34"/>
      <c r="P1460" s="34"/>
      <c r="Q1460" s="35"/>
      <c r="R1460" s="35"/>
      <c r="S1460" s="227"/>
      <c r="T1460" s="241"/>
      <c r="U1460" s="234"/>
    </row>
    <row r="1461" spans="1:21">
      <c r="A1461" s="58"/>
      <c r="B1461" s="355"/>
      <c r="C1461" s="355"/>
      <c r="D1461" s="191"/>
      <c r="E1461" s="206">
        <f>IF(AND(Einträge!D1461&gt;=29,Einträge!D1461&lt;32),2,IF(AND(Einträge!D1461&gt;=32,Einträge!D1461&lt;=35),3,(IF(AND(Einträge!D1461&lt;29,Einträge!D1461&gt;0),1,IF(Einträge!D1461="",0,4)))))</f>
        <v>0</v>
      </c>
      <c r="F1461" s="351"/>
      <c r="G1461" s="352"/>
      <c r="H1461" s="351"/>
      <c r="I1461" s="352"/>
      <c r="J1461" s="345"/>
      <c r="K1461" s="346"/>
      <c r="L1461" s="346"/>
      <c r="M1461" s="188"/>
      <c r="N1461" s="31"/>
      <c r="O1461" s="30"/>
      <c r="P1461" s="30"/>
      <c r="Q1461" s="31"/>
      <c r="R1461" s="31"/>
      <c r="S1461" s="228"/>
      <c r="T1461" s="242"/>
      <c r="U1461" s="235"/>
    </row>
    <row r="1462" spans="1:21">
      <c r="A1462" s="36"/>
      <c r="B1462" s="353"/>
      <c r="C1462" s="354"/>
      <c r="D1462" s="137"/>
      <c r="E1462" s="206">
        <f>IF(AND(Einträge!D1462&gt;=29,Einträge!D1462&lt;32),2,IF(AND(Einträge!D1462&gt;=32,Einträge!D1462&lt;=35),3,(IF(AND(Einträge!D1462&lt;29,Einträge!D1462&gt;0),1,IF(Einträge!D1462="",0,4)))))</f>
        <v>0</v>
      </c>
      <c r="F1462" s="349"/>
      <c r="G1462" s="350"/>
      <c r="H1462" s="349"/>
      <c r="I1462" s="350"/>
      <c r="J1462" s="347"/>
      <c r="K1462" s="348"/>
      <c r="L1462" s="348"/>
      <c r="M1462" s="188"/>
      <c r="N1462" s="35"/>
      <c r="O1462" s="34"/>
      <c r="P1462" s="34"/>
      <c r="Q1462" s="35"/>
      <c r="R1462" s="35"/>
      <c r="S1462" s="227"/>
      <c r="T1462" s="241"/>
      <c r="U1462" s="234"/>
    </row>
    <row r="1463" spans="1:21">
      <c r="A1463" s="58"/>
      <c r="B1463" s="355"/>
      <c r="C1463" s="355"/>
      <c r="D1463" s="191"/>
      <c r="E1463" s="206">
        <f>IF(AND(Einträge!D1463&gt;=29,Einträge!D1463&lt;32),2,IF(AND(Einträge!D1463&gt;=32,Einträge!D1463&lt;=35),3,(IF(AND(Einträge!D1463&lt;29,Einträge!D1463&gt;0),1,IF(Einträge!D1463="",0,4)))))</f>
        <v>0</v>
      </c>
      <c r="F1463" s="351"/>
      <c r="G1463" s="352"/>
      <c r="H1463" s="351"/>
      <c r="I1463" s="352"/>
      <c r="J1463" s="345"/>
      <c r="K1463" s="346"/>
      <c r="L1463" s="346"/>
      <c r="M1463" s="188"/>
      <c r="N1463" s="31"/>
      <c r="O1463" s="30"/>
      <c r="P1463" s="30"/>
      <c r="Q1463" s="31"/>
      <c r="R1463" s="31"/>
      <c r="S1463" s="228"/>
      <c r="T1463" s="242"/>
      <c r="U1463" s="235"/>
    </row>
    <row r="1464" spans="1:21">
      <c r="A1464" s="36"/>
      <c r="B1464" s="353"/>
      <c r="C1464" s="354"/>
      <c r="D1464" s="137"/>
      <c r="E1464" s="206">
        <f>IF(AND(Einträge!D1464&gt;=29,Einträge!D1464&lt;32),2,IF(AND(Einträge!D1464&gt;=32,Einträge!D1464&lt;=35),3,(IF(AND(Einträge!D1464&lt;29,Einträge!D1464&gt;0),1,IF(Einträge!D1464="",0,4)))))</f>
        <v>0</v>
      </c>
      <c r="F1464" s="349"/>
      <c r="G1464" s="350"/>
      <c r="H1464" s="349"/>
      <c r="I1464" s="350"/>
      <c r="J1464" s="347"/>
      <c r="K1464" s="348"/>
      <c r="L1464" s="348"/>
      <c r="M1464" s="188"/>
      <c r="N1464" s="35"/>
      <c r="O1464" s="34"/>
      <c r="P1464" s="34"/>
      <c r="Q1464" s="35"/>
      <c r="R1464" s="35"/>
      <c r="S1464" s="227"/>
      <c r="T1464" s="241"/>
      <c r="U1464" s="234"/>
    </row>
    <row r="1465" spans="1:21">
      <c r="A1465" s="58"/>
      <c r="B1465" s="355"/>
      <c r="C1465" s="355"/>
      <c r="D1465" s="191"/>
      <c r="E1465" s="206">
        <f>IF(AND(Einträge!D1465&gt;=29,Einträge!D1465&lt;32),2,IF(AND(Einträge!D1465&gt;=32,Einträge!D1465&lt;=35),3,(IF(AND(Einträge!D1465&lt;29,Einträge!D1465&gt;0),1,IF(Einträge!D1465="",0,4)))))</f>
        <v>0</v>
      </c>
      <c r="F1465" s="351"/>
      <c r="G1465" s="352"/>
      <c r="H1465" s="351"/>
      <c r="I1465" s="352"/>
      <c r="J1465" s="345"/>
      <c r="K1465" s="346"/>
      <c r="L1465" s="346"/>
      <c r="M1465" s="188"/>
      <c r="N1465" s="31"/>
      <c r="O1465" s="30"/>
      <c r="P1465" s="30"/>
      <c r="Q1465" s="31"/>
      <c r="R1465" s="31"/>
      <c r="S1465" s="228"/>
      <c r="T1465" s="242"/>
      <c r="U1465" s="235"/>
    </row>
    <row r="1466" spans="1:21">
      <c r="A1466" s="36"/>
      <c r="B1466" s="353"/>
      <c r="C1466" s="354"/>
      <c r="D1466" s="137"/>
      <c r="E1466" s="206">
        <f>IF(AND(Einträge!D1466&gt;=29,Einträge!D1466&lt;32),2,IF(AND(Einträge!D1466&gt;=32,Einträge!D1466&lt;=35),3,(IF(AND(Einträge!D1466&lt;29,Einträge!D1466&gt;0),1,IF(Einträge!D1466="",0,4)))))</f>
        <v>0</v>
      </c>
      <c r="F1466" s="349"/>
      <c r="G1466" s="350"/>
      <c r="H1466" s="349"/>
      <c r="I1466" s="350"/>
      <c r="J1466" s="347"/>
      <c r="K1466" s="348"/>
      <c r="L1466" s="348"/>
      <c r="M1466" s="188"/>
      <c r="N1466" s="35"/>
      <c r="O1466" s="34"/>
      <c r="P1466" s="34"/>
      <c r="Q1466" s="35"/>
      <c r="R1466" s="35"/>
      <c r="S1466" s="227"/>
      <c r="T1466" s="241"/>
      <c r="U1466" s="234"/>
    </row>
    <row r="1467" spans="1:21">
      <c r="A1467" s="58"/>
      <c r="B1467" s="355"/>
      <c r="C1467" s="355"/>
      <c r="D1467" s="191"/>
      <c r="E1467" s="206">
        <f>IF(AND(Einträge!D1467&gt;=29,Einträge!D1467&lt;32),2,IF(AND(Einträge!D1467&gt;=32,Einträge!D1467&lt;=35),3,(IF(AND(Einträge!D1467&lt;29,Einträge!D1467&gt;0),1,IF(Einträge!D1467="",0,4)))))</f>
        <v>0</v>
      </c>
      <c r="F1467" s="351"/>
      <c r="G1467" s="352"/>
      <c r="H1467" s="351"/>
      <c r="I1467" s="352"/>
      <c r="J1467" s="345"/>
      <c r="K1467" s="346"/>
      <c r="L1467" s="346"/>
      <c r="M1467" s="188"/>
      <c r="N1467" s="31"/>
      <c r="O1467" s="30"/>
      <c r="P1467" s="30"/>
      <c r="Q1467" s="31"/>
      <c r="R1467" s="31"/>
      <c r="S1467" s="228"/>
      <c r="T1467" s="242"/>
      <c r="U1467" s="235"/>
    </row>
    <row r="1468" spans="1:21">
      <c r="A1468" s="36"/>
      <c r="B1468" s="353"/>
      <c r="C1468" s="354"/>
      <c r="D1468" s="137"/>
      <c r="E1468" s="206">
        <f>IF(AND(Einträge!D1468&gt;=29,Einträge!D1468&lt;32),2,IF(AND(Einträge!D1468&gt;=32,Einträge!D1468&lt;=35),3,(IF(AND(Einträge!D1468&lt;29,Einträge!D1468&gt;0),1,IF(Einträge!D1468="",0,4)))))</f>
        <v>0</v>
      </c>
      <c r="F1468" s="349"/>
      <c r="G1468" s="350"/>
      <c r="H1468" s="349"/>
      <c r="I1468" s="350"/>
      <c r="J1468" s="347"/>
      <c r="K1468" s="348"/>
      <c r="L1468" s="348"/>
      <c r="M1468" s="188"/>
      <c r="N1468" s="53"/>
      <c r="O1468" s="54"/>
      <c r="P1468" s="54"/>
      <c r="Q1468" s="53"/>
      <c r="R1468" s="53"/>
      <c r="S1468" s="230"/>
      <c r="T1468" s="244"/>
      <c r="U1468" s="237"/>
    </row>
    <row r="1469" spans="1:21">
      <c r="A1469" s="58"/>
      <c r="B1469" s="355"/>
      <c r="C1469" s="355"/>
      <c r="D1469" s="191"/>
      <c r="E1469" s="206">
        <f>IF(AND(Einträge!D1469&gt;=29,Einträge!D1469&lt;32),2,IF(AND(Einträge!D1469&gt;=32,Einträge!D1469&lt;=35),3,(IF(AND(Einträge!D1469&lt;29,Einträge!D1469&gt;0),1,IF(Einträge!D1469="",0,4)))))</f>
        <v>0</v>
      </c>
      <c r="F1469" s="351"/>
      <c r="G1469" s="352"/>
      <c r="H1469" s="351"/>
      <c r="I1469" s="352"/>
      <c r="J1469" s="345"/>
      <c r="K1469" s="346"/>
      <c r="L1469" s="346"/>
      <c r="M1469" s="188"/>
      <c r="N1469" s="31"/>
      <c r="O1469" s="30"/>
      <c r="P1469" s="30"/>
      <c r="Q1469" s="31"/>
      <c r="R1469" s="31"/>
      <c r="S1469" s="228"/>
      <c r="T1469" s="242"/>
      <c r="U1469" s="235"/>
    </row>
    <row r="1470" spans="1:21">
      <c r="A1470" s="36"/>
      <c r="B1470" s="353"/>
      <c r="C1470" s="354"/>
      <c r="D1470" s="137"/>
      <c r="E1470" s="206">
        <f>IF(AND(Einträge!D1470&gt;=29,Einträge!D1470&lt;32),2,IF(AND(Einträge!D1470&gt;=32,Einträge!D1470&lt;=35),3,(IF(AND(Einträge!D1470&lt;29,Einträge!D1470&gt;0),1,IF(Einträge!D1470="",0,4)))))</f>
        <v>0</v>
      </c>
      <c r="F1470" s="349"/>
      <c r="G1470" s="350"/>
      <c r="H1470" s="349"/>
      <c r="I1470" s="350"/>
      <c r="J1470" s="347"/>
      <c r="K1470" s="348"/>
      <c r="L1470" s="348"/>
      <c r="M1470" s="188"/>
      <c r="N1470" s="33"/>
      <c r="O1470" s="32"/>
      <c r="P1470" s="32"/>
      <c r="Q1470" s="33"/>
      <c r="R1470" s="33"/>
      <c r="S1470" s="229"/>
      <c r="T1470" s="243"/>
      <c r="U1470" s="236"/>
    </row>
    <row r="1471" spans="1:21">
      <c r="A1471" s="58"/>
      <c r="B1471" s="355"/>
      <c r="C1471" s="355"/>
      <c r="D1471" s="191"/>
      <c r="E1471" s="206">
        <f>IF(AND(Einträge!D1471&gt;=29,Einträge!D1471&lt;32),2,IF(AND(Einträge!D1471&gt;=32,Einträge!D1471&lt;=35),3,(IF(AND(Einträge!D1471&lt;29,Einträge!D1471&gt;0),1,IF(Einträge!D1471="",0,4)))))</f>
        <v>0</v>
      </c>
      <c r="F1471" s="351"/>
      <c r="G1471" s="352"/>
      <c r="H1471" s="351"/>
      <c r="I1471" s="352"/>
      <c r="J1471" s="345"/>
      <c r="K1471" s="346"/>
      <c r="L1471" s="346"/>
      <c r="M1471" s="188"/>
      <c r="N1471" s="31"/>
      <c r="O1471" s="30"/>
      <c r="P1471" s="30"/>
      <c r="Q1471" s="31"/>
      <c r="R1471" s="31"/>
      <c r="S1471" s="228"/>
      <c r="T1471" s="242"/>
      <c r="U1471" s="235"/>
    </row>
    <row r="1472" spans="1:21">
      <c r="A1472" s="36"/>
      <c r="B1472" s="353"/>
      <c r="C1472" s="354"/>
      <c r="D1472" s="137"/>
      <c r="E1472" s="206">
        <f>IF(AND(Einträge!D1472&gt;=29,Einträge!D1472&lt;32),2,IF(AND(Einträge!D1472&gt;=32,Einträge!D1472&lt;=35),3,(IF(AND(Einträge!D1472&lt;29,Einträge!D1472&gt;0),1,IF(Einträge!D1472="",0,4)))))</f>
        <v>0</v>
      </c>
      <c r="F1472" s="349"/>
      <c r="G1472" s="350"/>
      <c r="H1472" s="349"/>
      <c r="I1472" s="350"/>
      <c r="J1472" s="347"/>
      <c r="K1472" s="348"/>
      <c r="L1472" s="348"/>
      <c r="M1472" s="188"/>
      <c r="N1472" s="35"/>
      <c r="O1472" s="34"/>
      <c r="P1472" s="34"/>
      <c r="Q1472" s="35"/>
      <c r="R1472" s="35"/>
      <c r="S1472" s="227"/>
      <c r="T1472" s="241"/>
      <c r="U1472" s="234"/>
    </row>
    <row r="1473" spans="1:21">
      <c r="A1473" s="58"/>
      <c r="B1473" s="355"/>
      <c r="C1473" s="355"/>
      <c r="D1473" s="191"/>
      <c r="E1473" s="206">
        <f>IF(AND(Einträge!D1473&gt;=29,Einträge!D1473&lt;32),2,IF(AND(Einträge!D1473&gt;=32,Einträge!D1473&lt;=35),3,(IF(AND(Einträge!D1473&lt;29,Einträge!D1473&gt;0),1,IF(Einträge!D1473="",0,4)))))</f>
        <v>0</v>
      </c>
      <c r="F1473" s="351"/>
      <c r="G1473" s="352"/>
      <c r="H1473" s="351"/>
      <c r="I1473" s="352"/>
      <c r="J1473" s="345"/>
      <c r="K1473" s="346"/>
      <c r="L1473" s="346"/>
      <c r="M1473" s="188"/>
      <c r="N1473" s="31"/>
      <c r="O1473" s="30"/>
      <c r="P1473" s="30"/>
      <c r="Q1473" s="31"/>
      <c r="R1473" s="31"/>
      <c r="S1473" s="228"/>
      <c r="T1473" s="242"/>
      <c r="U1473" s="235"/>
    </row>
    <row r="1474" spans="1:21">
      <c r="A1474" s="36"/>
      <c r="B1474" s="353"/>
      <c r="C1474" s="354"/>
      <c r="D1474" s="137"/>
      <c r="E1474" s="206">
        <f>IF(AND(Einträge!D1474&gt;=29,Einträge!D1474&lt;32),2,IF(AND(Einträge!D1474&gt;=32,Einträge!D1474&lt;=35),3,(IF(AND(Einträge!D1474&lt;29,Einträge!D1474&gt;0),1,IF(Einträge!D1474="",0,4)))))</f>
        <v>0</v>
      </c>
      <c r="F1474" s="349"/>
      <c r="G1474" s="350"/>
      <c r="H1474" s="349"/>
      <c r="I1474" s="350"/>
      <c r="J1474" s="347"/>
      <c r="K1474" s="348"/>
      <c r="L1474" s="348"/>
      <c r="M1474" s="188"/>
      <c r="N1474" s="35"/>
      <c r="O1474" s="34"/>
      <c r="P1474" s="34"/>
      <c r="Q1474" s="35"/>
      <c r="R1474" s="35"/>
      <c r="S1474" s="227"/>
      <c r="T1474" s="241"/>
      <c r="U1474" s="234"/>
    </row>
    <row r="1475" spans="1:21">
      <c r="A1475" s="58"/>
      <c r="B1475" s="355"/>
      <c r="C1475" s="355"/>
      <c r="D1475" s="191"/>
      <c r="E1475" s="206">
        <f>IF(AND(Einträge!D1475&gt;=29,Einträge!D1475&lt;32),2,IF(AND(Einträge!D1475&gt;=32,Einträge!D1475&lt;=35),3,(IF(AND(Einträge!D1475&lt;29,Einträge!D1475&gt;0),1,IF(Einträge!D1475="",0,4)))))</f>
        <v>0</v>
      </c>
      <c r="F1475" s="351"/>
      <c r="G1475" s="352"/>
      <c r="H1475" s="351"/>
      <c r="I1475" s="352"/>
      <c r="J1475" s="345"/>
      <c r="K1475" s="346"/>
      <c r="L1475" s="346"/>
      <c r="M1475" s="188"/>
      <c r="N1475" s="31"/>
      <c r="O1475" s="30"/>
      <c r="P1475" s="30"/>
      <c r="Q1475" s="31"/>
      <c r="R1475" s="31"/>
      <c r="S1475" s="228"/>
      <c r="T1475" s="242"/>
      <c r="U1475" s="235"/>
    </row>
    <row r="1476" spans="1:21">
      <c r="A1476" s="36"/>
      <c r="B1476" s="353"/>
      <c r="C1476" s="354"/>
      <c r="D1476" s="137"/>
      <c r="E1476" s="206">
        <f>IF(AND(Einträge!D1476&gt;=29,Einträge!D1476&lt;32),2,IF(AND(Einträge!D1476&gt;=32,Einträge!D1476&lt;=35),3,(IF(AND(Einträge!D1476&lt;29,Einträge!D1476&gt;0),1,IF(Einträge!D1476="",0,4)))))</f>
        <v>0</v>
      </c>
      <c r="F1476" s="349"/>
      <c r="G1476" s="350"/>
      <c r="H1476" s="349"/>
      <c r="I1476" s="350"/>
      <c r="J1476" s="347"/>
      <c r="K1476" s="348"/>
      <c r="L1476" s="348"/>
      <c r="M1476" s="188"/>
      <c r="N1476" s="35"/>
      <c r="O1476" s="34"/>
      <c r="P1476" s="34"/>
      <c r="Q1476" s="35"/>
      <c r="R1476" s="35"/>
      <c r="S1476" s="227"/>
      <c r="T1476" s="241"/>
      <c r="U1476" s="234"/>
    </row>
    <row r="1477" spans="1:21">
      <c r="A1477" s="58"/>
      <c r="B1477" s="355"/>
      <c r="C1477" s="355"/>
      <c r="D1477" s="191"/>
      <c r="E1477" s="206">
        <f>IF(AND(Einträge!D1477&gt;=29,Einträge!D1477&lt;32),2,IF(AND(Einträge!D1477&gt;=32,Einträge!D1477&lt;=35),3,(IF(AND(Einträge!D1477&lt;29,Einträge!D1477&gt;0),1,IF(Einträge!D1477="",0,4)))))</f>
        <v>0</v>
      </c>
      <c r="F1477" s="351"/>
      <c r="G1477" s="352"/>
      <c r="H1477" s="351"/>
      <c r="I1477" s="352"/>
      <c r="J1477" s="345"/>
      <c r="K1477" s="346"/>
      <c r="L1477" s="346"/>
      <c r="M1477" s="188"/>
      <c r="N1477" s="31"/>
      <c r="O1477" s="30"/>
      <c r="P1477" s="30"/>
      <c r="Q1477" s="31"/>
      <c r="R1477" s="31"/>
      <c r="S1477" s="228"/>
      <c r="T1477" s="242"/>
      <c r="U1477" s="235"/>
    </row>
    <row r="1478" spans="1:21">
      <c r="A1478" s="36"/>
      <c r="B1478" s="353"/>
      <c r="C1478" s="354"/>
      <c r="D1478" s="137"/>
      <c r="E1478" s="206">
        <f>IF(AND(Einträge!D1478&gt;=29,Einträge!D1478&lt;32),2,IF(AND(Einträge!D1478&gt;=32,Einträge!D1478&lt;=35),3,(IF(AND(Einträge!D1478&lt;29,Einträge!D1478&gt;0),1,IF(Einträge!D1478="",0,4)))))</f>
        <v>0</v>
      </c>
      <c r="F1478" s="349"/>
      <c r="G1478" s="350"/>
      <c r="H1478" s="349"/>
      <c r="I1478" s="350"/>
      <c r="J1478" s="347"/>
      <c r="K1478" s="348"/>
      <c r="L1478" s="348"/>
      <c r="M1478" s="188"/>
      <c r="N1478" s="35"/>
      <c r="O1478" s="34"/>
      <c r="P1478" s="34"/>
      <c r="Q1478" s="35"/>
      <c r="R1478" s="35"/>
      <c r="S1478" s="227"/>
      <c r="T1478" s="241"/>
      <c r="U1478" s="234"/>
    </row>
    <row r="1479" spans="1:21">
      <c r="A1479" s="58"/>
      <c r="B1479" s="355"/>
      <c r="C1479" s="355"/>
      <c r="D1479" s="191"/>
      <c r="E1479" s="206">
        <f>IF(AND(Einträge!D1479&gt;=29,Einträge!D1479&lt;32),2,IF(AND(Einträge!D1479&gt;=32,Einträge!D1479&lt;=35),3,(IF(AND(Einträge!D1479&lt;29,Einträge!D1479&gt;0),1,IF(Einträge!D1479="",0,4)))))</f>
        <v>0</v>
      </c>
      <c r="F1479" s="351"/>
      <c r="G1479" s="352"/>
      <c r="H1479" s="351"/>
      <c r="I1479" s="352"/>
      <c r="J1479" s="345"/>
      <c r="K1479" s="346"/>
      <c r="L1479" s="346"/>
      <c r="M1479" s="188"/>
      <c r="N1479" s="31"/>
      <c r="O1479" s="30"/>
      <c r="P1479" s="30"/>
      <c r="Q1479" s="31"/>
      <c r="R1479" s="31"/>
      <c r="S1479" s="228"/>
      <c r="T1479" s="242"/>
      <c r="U1479" s="235"/>
    </row>
    <row r="1480" spans="1:21">
      <c r="A1480" s="36"/>
      <c r="B1480" s="353"/>
      <c r="C1480" s="354"/>
      <c r="D1480" s="137"/>
      <c r="E1480" s="206">
        <f>IF(AND(Einträge!D1480&gt;=29,Einträge!D1480&lt;32),2,IF(AND(Einträge!D1480&gt;=32,Einträge!D1480&lt;=35),3,(IF(AND(Einträge!D1480&lt;29,Einträge!D1480&gt;0),1,IF(Einträge!D1480="",0,4)))))</f>
        <v>0</v>
      </c>
      <c r="F1480" s="349"/>
      <c r="G1480" s="350"/>
      <c r="H1480" s="349"/>
      <c r="I1480" s="350"/>
      <c r="J1480" s="347"/>
      <c r="K1480" s="348"/>
      <c r="L1480" s="348"/>
      <c r="M1480" s="188"/>
      <c r="N1480" s="35"/>
      <c r="O1480" s="34"/>
      <c r="P1480" s="34"/>
      <c r="Q1480" s="35"/>
      <c r="R1480" s="35"/>
      <c r="S1480" s="227"/>
      <c r="T1480" s="241"/>
      <c r="U1480" s="234"/>
    </row>
    <row r="1481" spans="1:21">
      <c r="A1481" s="58"/>
      <c r="B1481" s="355"/>
      <c r="C1481" s="355"/>
      <c r="D1481" s="191"/>
      <c r="E1481" s="206">
        <f>IF(AND(Einträge!D1481&gt;=29,Einträge!D1481&lt;32),2,IF(AND(Einträge!D1481&gt;=32,Einträge!D1481&lt;=35),3,(IF(AND(Einträge!D1481&lt;29,Einträge!D1481&gt;0),1,IF(Einträge!D1481="",0,4)))))</f>
        <v>0</v>
      </c>
      <c r="F1481" s="351"/>
      <c r="G1481" s="352"/>
      <c r="H1481" s="351"/>
      <c r="I1481" s="352"/>
      <c r="J1481" s="345"/>
      <c r="K1481" s="346"/>
      <c r="L1481" s="346"/>
      <c r="M1481" s="188"/>
      <c r="N1481" s="31"/>
      <c r="O1481" s="30"/>
      <c r="P1481" s="30"/>
      <c r="Q1481" s="31"/>
      <c r="R1481" s="31"/>
      <c r="S1481" s="228"/>
      <c r="T1481" s="242"/>
      <c r="U1481" s="235"/>
    </row>
    <row r="1482" spans="1:21">
      <c r="A1482" s="36"/>
      <c r="B1482" s="353"/>
      <c r="C1482" s="354"/>
      <c r="D1482" s="137"/>
      <c r="E1482" s="206">
        <f>IF(AND(Einträge!D1482&gt;=29,Einträge!D1482&lt;32),2,IF(AND(Einträge!D1482&gt;=32,Einträge!D1482&lt;=35),3,(IF(AND(Einträge!D1482&lt;29,Einträge!D1482&gt;0),1,IF(Einträge!D1482="",0,4)))))</f>
        <v>0</v>
      </c>
      <c r="F1482" s="349"/>
      <c r="G1482" s="350"/>
      <c r="H1482" s="349"/>
      <c r="I1482" s="350"/>
      <c r="J1482" s="347"/>
      <c r="K1482" s="348"/>
      <c r="L1482" s="348"/>
      <c r="M1482" s="188"/>
      <c r="N1482" s="35"/>
      <c r="O1482" s="34"/>
      <c r="P1482" s="34"/>
      <c r="Q1482" s="35"/>
      <c r="R1482" s="35"/>
      <c r="S1482" s="227"/>
      <c r="T1482" s="241"/>
      <c r="U1482" s="234"/>
    </row>
    <row r="1483" spans="1:21">
      <c r="A1483" s="58"/>
      <c r="B1483" s="355"/>
      <c r="C1483" s="355"/>
      <c r="D1483" s="191"/>
      <c r="E1483" s="206">
        <f>IF(AND(Einträge!D1483&gt;=29,Einträge!D1483&lt;32),2,IF(AND(Einträge!D1483&gt;=32,Einträge!D1483&lt;=35),3,(IF(AND(Einträge!D1483&lt;29,Einträge!D1483&gt;0),1,IF(Einträge!D1483="",0,4)))))</f>
        <v>0</v>
      </c>
      <c r="F1483" s="351"/>
      <c r="G1483" s="352"/>
      <c r="H1483" s="351"/>
      <c r="I1483" s="352"/>
      <c r="J1483" s="345"/>
      <c r="K1483" s="346"/>
      <c r="L1483" s="346"/>
      <c r="M1483" s="188"/>
      <c r="N1483" s="31"/>
      <c r="O1483" s="30"/>
      <c r="P1483" s="30"/>
      <c r="Q1483" s="31"/>
      <c r="R1483" s="31"/>
      <c r="S1483" s="228"/>
      <c r="T1483" s="242"/>
      <c r="U1483" s="235"/>
    </row>
    <row r="1484" spans="1:21">
      <c r="A1484" s="36"/>
      <c r="B1484" s="353"/>
      <c r="C1484" s="354"/>
      <c r="D1484" s="137"/>
      <c r="E1484" s="206">
        <f>IF(AND(Einträge!D1484&gt;=29,Einträge!D1484&lt;32),2,IF(AND(Einträge!D1484&gt;=32,Einträge!D1484&lt;=35),3,(IF(AND(Einträge!D1484&lt;29,Einträge!D1484&gt;0),1,IF(Einträge!D1484="",0,4)))))</f>
        <v>0</v>
      </c>
      <c r="F1484" s="349"/>
      <c r="G1484" s="350"/>
      <c r="H1484" s="349"/>
      <c r="I1484" s="350"/>
      <c r="J1484" s="347"/>
      <c r="K1484" s="348"/>
      <c r="L1484" s="348"/>
      <c r="M1484" s="188"/>
      <c r="N1484" s="35"/>
      <c r="O1484" s="34"/>
      <c r="P1484" s="34"/>
      <c r="Q1484" s="35"/>
      <c r="R1484" s="35"/>
      <c r="S1484" s="227"/>
      <c r="T1484" s="241"/>
      <c r="U1484" s="234"/>
    </row>
    <row r="1485" spans="1:21">
      <c r="A1485" s="58"/>
      <c r="B1485" s="355"/>
      <c r="C1485" s="355"/>
      <c r="D1485" s="191"/>
      <c r="E1485" s="206">
        <f>IF(AND(Einträge!D1485&gt;=29,Einträge!D1485&lt;32),2,IF(AND(Einträge!D1485&gt;=32,Einträge!D1485&lt;=35),3,(IF(AND(Einträge!D1485&lt;29,Einträge!D1485&gt;0),1,IF(Einträge!D1485="",0,4)))))</f>
        <v>0</v>
      </c>
      <c r="F1485" s="351"/>
      <c r="G1485" s="352"/>
      <c r="H1485" s="351"/>
      <c r="I1485" s="352"/>
      <c r="J1485" s="345"/>
      <c r="K1485" s="346"/>
      <c r="L1485" s="346"/>
      <c r="M1485" s="188"/>
      <c r="N1485" s="31"/>
      <c r="O1485" s="30"/>
      <c r="P1485" s="30"/>
      <c r="Q1485" s="31"/>
      <c r="R1485" s="31"/>
      <c r="S1485" s="228"/>
      <c r="T1485" s="242"/>
      <c r="U1485" s="235"/>
    </row>
    <row r="1486" spans="1:21">
      <c r="A1486" s="36"/>
      <c r="B1486" s="353"/>
      <c r="C1486" s="354"/>
      <c r="D1486" s="137"/>
      <c r="E1486" s="206">
        <f>IF(AND(Einträge!D1486&gt;=29,Einträge!D1486&lt;32),2,IF(AND(Einträge!D1486&gt;=32,Einträge!D1486&lt;=35),3,(IF(AND(Einträge!D1486&lt;29,Einträge!D1486&gt;0),1,IF(Einträge!D1486="",0,4)))))</f>
        <v>0</v>
      </c>
      <c r="F1486" s="349"/>
      <c r="G1486" s="350"/>
      <c r="H1486" s="349"/>
      <c r="I1486" s="350"/>
      <c r="J1486" s="347"/>
      <c r="K1486" s="348"/>
      <c r="L1486" s="348"/>
      <c r="M1486" s="188"/>
      <c r="N1486" s="35"/>
      <c r="O1486" s="34"/>
      <c r="P1486" s="34"/>
      <c r="Q1486" s="35"/>
      <c r="R1486" s="35"/>
      <c r="S1486" s="227"/>
      <c r="T1486" s="241"/>
      <c r="U1486" s="234"/>
    </row>
    <row r="1487" spans="1:21">
      <c r="A1487" s="58"/>
      <c r="B1487" s="355"/>
      <c r="C1487" s="355"/>
      <c r="D1487" s="191"/>
      <c r="E1487" s="206">
        <f>IF(AND(Einträge!D1487&gt;=29,Einträge!D1487&lt;32),2,IF(AND(Einträge!D1487&gt;=32,Einträge!D1487&lt;=35),3,(IF(AND(Einträge!D1487&lt;29,Einträge!D1487&gt;0),1,IF(Einträge!D1487="",0,4)))))</f>
        <v>0</v>
      </c>
      <c r="F1487" s="351"/>
      <c r="G1487" s="352"/>
      <c r="H1487" s="351"/>
      <c r="I1487" s="352"/>
      <c r="J1487" s="345"/>
      <c r="K1487" s="346"/>
      <c r="L1487" s="346"/>
      <c r="M1487" s="188"/>
      <c r="N1487" s="31"/>
      <c r="O1487" s="30"/>
      <c r="P1487" s="30"/>
      <c r="Q1487" s="31"/>
      <c r="R1487" s="31"/>
      <c r="S1487" s="228"/>
      <c r="T1487" s="242"/>
      <c r="U1487" s="235"/>
    </row>
    <row r="1488" spans="1:21">
      <c r="A1488" s="36"/>
      <c r="B1488" s="353"/>
      <c r="C1488" s="354"/>
      <c r="D1488" s="137"/>
      <c r="E1488" s="206">
        <f>IF(AND(Einträge!D1488&gt;=29,Einträge!D1488&lt;32),2,IF(AND(Einträge!D1488&gt;=32,Einträge!D1488&lt;=35),3,(IF(AND(Einträge!D1488&lt;29,Einträge!D1488&gt;0),1,IF(Einträge!D1488="",0,4)))))</f>
        <v>0</v>
      </c>
      <c r="F1488" s="349"/>
      <c r="G1488" s="350"/>
      <c r="H1488" s="349"/>
      <c r="I1488" s="350"/>
      <c r="J1488" s="347"/>
      <c r="K1488" s="348"/>
      <c r="L1488" s="348"/>
      <c r="M1488" s="188"/>
      <c r="N1488" s="53"/>
      <c r="O1488" s="54"/>
      <c r="P1488" s="54"/>
      <c r="Q1488" s="53"/>
      <c r="R1488" s="53"/>
      <c r="S1488" s="230"/>
      <c r="T1488" s="244"/>
      <c r="U1488" s="237"/>
    </row>
    <row r="1489" spans="1:21">
      <c r="A1489" s="58"/>
      <c r="B1489" s="355"/>
      <c r="C1489" s="355"/>
      <c r="D1489" s="191"/>
      <c r="E1489" s="206">
        <f>IF(AND(Einträge!D1489&gt;=29,Einträge!D1489&lt;32),2,IF(AND(Einträge!D1489&gt;=32,Einträge!D1489&lt;=35),3,(IF(AND(Einträge!D1489&lt;29,Einträge!D1489&gt;0),1,IF(Einträge!D1489="",0,4)))))</f>
        <v>0</v>
      </c>
      <c r="F1489" s="351"/>
      <c r="G1489" s="352"/>
      <c r="H1489" s="351"/>
      <c r="I1489" s="352"/>
      <c r="J1489" s="345"/>
      <c r="K1489" s="346"/>
      <c r="L1489" s="346"/>
      <c r="M1489" s="188"/>
      <c r="N1489" s="31"/>
      <c r="O1489" s="30"/>
      <c r="P1489" s="30"/>
      <c r="Q1489" s="31"/>
      <c r="R1489" s="31"/>
      <c r="S1489" s="228"/>
      <c r="T1489" s="242"/>
      <c r="U1489" s="235"/>
    </row>
    <row r="1490" spans="1:21">
      <c r="A1490" s="36"/>
      <c r="B1490" s="353"/>
      <c r="C1490" s="354"/>
      <c r="D1490" s="137"/>
      <c r="E1490" s="206">
        <f>IF(AND(Einträge!D1490&gt;=29,Einträge!D1490&lt;32),2,IF(AND(Einträge!D1490&gt;=32,Einträge!D1490&lt;=35),3,(IF(AND(Einträge!D1490&lt;29,Einträge!D1490&gt;0),1,IF(Einträge!D1490="",0,4)))))</f>
        <v>0</v>
      </c>
      <c r="F1490" s="349"/>
      <c r="G1490" s="350"/>
      <c r="H1490" s="349"/>
      <c r="I1490" s="350"/>
      <c r="J1490" s="347"/>
      <c r="K1490" s="348"/>
      <c r="L1490" s="348"/>
      <c r="M1490" s="188"/>
      <c r="N1490" s="33"/>
      <c r="O1490" s="32"/>
      <c r="P1490" s="32"/>
      <c r="Q1490" s="33"/>
      <c r="R1490" s="33"/>
      <c r="S1490" s="229"/>
      <c r="T1490" s="243"/>
      <c r="U1490" s="236"/>
    </row>
    <row r="1491" spans="1:21">
      <c r="A1491" s="58"/>
      <c r="B1491" s="355"/>
      <c r="C1491" s="355"/>
      <c r="D1491" s="191"/>
      <c r="E1491" s="206">
        <f>IF(AND(Einträge!D1491&gt;=29,Einträge!D1491&lt;32),2,IF(AND(Einträge!D1491&gt;=32,Einträge!D1491&lt;=35),3,(IF(AND(Einträge!D1491&lt;29,Einträge!D1491&gt;0),1,IF(Einträge!D1491="",0,4)))))</f>
        <v>0</v>
      </c>
      <c r="F1491" s="351"/>
      <c r="G1491" s="352"/>
      <c r="H1491" s="351"/>
      <c r="I1491" s="352"/>
      <c r="J1491" s="345"/>
      <c r="K1491" s="346"/>
      <c r="L1491" s="346"/>
      <c r="M1491" s="188"/>
      <c r="N1491" s="31"/>
      <c r="O1491" s="30"/>
      <c r="P1491" s="30"/>
      <c r="Q1491" s="31"/>
      <c r="R1491" s="31"/>
      <c r="S1491" s="228"/>
      <c r="T1491" s="242"/>
      <c r="U1491" s="235"/>
    </row>
    <row r="1492" spans="1:21">
      <c r="A1492" s="36"/>
      <c r="B1492" s="353"/>
      <c r="C1492" s="354"/>
      <c r="D1492" s="137"/>
      <c r="E1492" s="206">
        <f>IF(AND(Einträge!D1492&gt;=29,Einträge!D1492&lt;32),2,IF(AND(Einträge!D1492&gt;=32,Einträge!D1492&lt;=35),3,(IF(AND(Einträge!D1492&lt;29,Einträge!D1492&gt;0),1,IF(Einträge!D1492="",0,4)))))</f>
        <v>0</v>
      </c>
      <c r="F1492" s="349"/>
      <c r="G1492" s="350"/>
      <c r="H1492" s="349"/>
      <c r="I1492" s="350"/>
      <c r="J1492" s="347"/>
      <c r="K1492" s="348"/>
      <c r="L1492" s="348"/>
      <c r="M1492" s="188"/>
      <c r="N1492" s="35"/>
      <c r="O1492" s="34"/>
      <c r="P1492" s="34"/>
      <c r="Q1492" s="35"/>
      <c r="R1492" s="35"/>
      <c r="S1492" s="227"/>
      <c r="T1492" s="241"/>
      <c r="U1492" s="234"/>
    </row>
    <row r="1493" spans="1:21">
      <c r="A1493" s="58"/>
      <c r="B1493" s="355"/>
      <c r="C1493" s="355"/>
      <c r="D1493" s="191"/>
      <c r="E1493" s="206">
        <f>IF(AND(Einträge!D1493&gt;=29,Einträge!D1493&lt;32),2,IF(AND(Einträge!D1493&gt;=32,Einträge!D1493&lt;=35),3,(IF(AND(Einträge!D1493&lt;29,Einträge!D1493&gt;0),1,IF(Einträge!D1493="",0,4)))))</f>
        <v>0</v>
      </c>
      <c r="F1493" s="351"/>
      <c r="G1493" s="352"/>
      <c r="H1493" s="351"/>
      <c r="I1493" s="352"/>
      <c r="J1493" s="345"/>
      <c r="K1493" s="346"/>
      <c r="L1493" s="346"/>
      <c r="M1493" s="188"/>
      <c r="N1493" s="31"/>
      <c r="O1493" s="30"/>
      <c r="P1493" s="30"/>
      <c r="Q1493" s="31"/>
      <c r="R1493" s="31"/>
      <c r="S1493" s="228"/>
      <c r="T1493" s="242"/>
      <c r="U1493" s="235"/>
    </row>
    <row r="1494" spans="1:21">
      <c r="A1494" s="36"/>
      <c r="B1494" s="353"/>
      <c r="C1494" s="354"/>
      <c r="D1494" s="137"/>
      <c r="E1494" s="206">
        <f>IF(AND(Einträge!D1494&gt;=29,Einträge!D1494&lt;32),2,IF(AND(Einträge!D1494&gt;=32,Einträge!D1494&lt;=35),3,(IF(AND(Einträge!D1494&lt;29,Einträge!D1494&gt;0),1,IF(Einträge!D1494="",0,4)))))</f>
        <v>0</v>
      </c>
      <c r="F1494" s="349"/>
      <c r="G1494" s="350"/>
      <c r="H1494" s="349"/>
      <c r="I1494" s="350"/>
      <c r="J1494" s="347"/>
      <c r="K1494" s="348"/>
      <c r="L1494" s="348"/>
      <c r="M1494" s="188"/>
      <c r="N1494" s="35"/>
      <c r="O1494" s="34"/>
      <c r="P1494" s="34"/>
      <c r="Q1494" s="35"/>
      <c r="R1494" s="35"/>
      <c r="S1494" s="227"/>
      <c r="T1494" s="241"/>
      <c r="U1494" s="234"/>
    </row>
    <row r="1495" spans="1:21">
      <c r="A1495" s="58"/>
      <c r="B1495" s="355"/>
      <c r="C1495" s="355"/>
      <c r="D1495" s="191"/>
      <c r="E1495" s="206">
        <f>IF(AND(Einträge!D1495&gt;=29,Einträge!D1495&lt;32),2,IF(AND(Einträge!D1495&gt;=32,Einträge!D1495&lt;=35),3,(IF(AND(Einträge!D1495&lt;29,Einträge!D1495&gt;0),1,IF(Einträge!D1495="",0,4)))))</f>
        <v>0</v>
      </c>
      <c r="F1495" s="351"/>
      <c r="G1495" s="352"/>
      <c r="H1495" s="351"/>
      <c r="I1495" s="352"/>
      <c r="J1495" s="345"/>
      <c r="K1495" s="346"/>
      <c r="L1495" s="346"/>
      <c r="M1495" s="188"/>
      <c r="N1495" s="31"/>
      <c r="O1495" s="30"/>
      <c r="P1495" s="30"/>
      <c r="Q1495" s="31"/>
      <c r="R1495" s="31"/>
      <c r="S1495" s="228"/>
      <c r="T1495" s="242"/>
      <c r="U1495" s="235"/>
    </row>
    <row r="1496" spans="1:21">
      <c r="A1496" s="36"/>
      <c r="B1496" s="353"/>
      <c r="C1496" s="354"/>
      <c r="D1496" s="137"/>
      <c r="E1496" s="206">
        <f>IF(AND(Einträge!D1496&gt;=29,Einträge!D1496&lt;32),2,IF(AND(Einträge!D1496&gt;=32,Einträge!D1496&lt;=35),3,(IF(AND(Einträge!D1496&lt;29,Einträge!D1496&gt;0),1,IF(Einträge!D1496="",0,4)))))</f>
        <v>0</v>
      </c>
      <c r="F1496" s="349"/>
      <c r="G1496" s="350"/>
      <c r="H1496" s="349"/>
      <c r="I1496" s="350"/>
      <c r="J1496" s="347"/>
      <c r="K1496" s="348"/>
      <c r="L1496" s="348"/>
      <c r="M1496" s="188"/>
      <c r="N1496" s="35"/>
      <c r="O1496" s="34"/>
      <c r="P1496" s="34"/>
      <c r="Q1496" s="35"/>
      <c r="R1496" s="35"/>
      <c r="S1496" s="227"/>
      <c r="T1496" s="241"/>
      <c r="U1496" s="234"/>
    </row>
    <row r="1497" spans="1:21">
      <c r="A1497" s="58"/>
      <c r="B1497" s="355"/>
      <c r="C1497" s="355"/>
      <c r="D1497" s="191"/>
      <c r="E1497" s="206">
        <f>IF(AND(Einträge!D1497&gt;=29,Einträge!D1497&lt;32),2,IF(AND(Einträge!D1497&gt;=32,Einträge!D1497&lt;=35),3,(IF(AND(Einträge!D1497&lt;29,Einträge!D1497&gt;0),1,IF(Einträge!D1497="",0,4)))))</f>
        <v>0</v>
      </c>
      <c r="F1497" s="351"/>
      <c r="G1497" s="352"/>
      <c r="H1497" s="351"/>
      <c r="I1497" s="352"/>
      <c r="J1497" s="345"/>
      <c r="K1497" s="346"/>
      <c r="L1497" s="346"/>
      <c r="M1497" s="188"/>
      <c r="N1497" s="31"/>
      <c r="O1497" s="30"/>
      <c r="P1497" s="30"/>
      <c r="Q1497" s="31"/>
      <c r="R1497" s="31"/>
      <c r="S1497" s="228"/>
      <c r="T1497" s="242"/>
      <c r="U1497" s="235"/>
    </row>
    <row r="1498" spans="1:21">
      <c r="A1498" s="36"/>
      <c r="B1498" s="353"/>
      <c r="C1498" s="354"/>
      <c r="D1498" s="137"/>
      <c r="E1498" s="206">
        <f>IF(AND(Einträge!D1498&gt;=29,Einträge!D1498&lt;32),2,IF(AND(Einträge!D1498&gt;=32,Einträge!D1498&lt;=35),3,(IF(AND(Einträge!D1498&lt;29,Einträge!D1498&gt;0),1,IF(Einträge!D1498="",0,4)))))</f>
        <v>0</v>
      </c>
      <c r="F1498" s="349"/>
      <c r="G1498" s="350"/>
      <c r="H1498" s="349"/>
      <c r="I1498" s="350"/>
      <c r="J1498" s="347"/>
      <c r="K1498" s="348"/>
      <c r="L1498" s="348"/>
      <c r="M1498" s="188"/>
      <c r="N1498" s="35"/>
      <c r="O1498" s="34"/>
      <c r="P1498" s="34"/>
      <c r="Q1498" s="35"/>
      <c r="R1498" s="35"/>
      <c r="S1498" s="227"/>
      <c r="T1498" s="241"/>
      <c r="U1498" s="234"/>
    </row>
    <row r="1499" spans="1:21">
      <c r="A1499" s="58"/>
      <c r="B1499" s="355"/>
      <c r="C1499" s="355"/>
      <c r="D1499" s="191"/>
      <c r="E1499" s="206">
        <f>IF(AND(Einträge!D1499&gt;=29,Einträge!D1499&lt;32),2,IF(AND(Einträge!D1499&gt;=32,Einträge!D1499&lt;=35),3,(IF(AND(Einträge!D1499&lt;29,Einträge!D1499&gt;0),1,IF(Einträge!D1499="",0,4)))))</f>
        <v>0</v>
      </c>
      <c r="F1499" s="351"/>
      <c r="G1499" s="352"/>
      <c r="H1499" s="351"/>
      <c r="I1499" s="352"/>
      <c r="J1499" s="345"/>
      <c r="K1499" s="346"/>
      <c r="L1499" s="346"/>
      <c r="M1499" s="188"/>
      <c r="N1499" s="31"/>
      <c r="O1499" s="30"/>
      <c r="P1499" s="30"/>
      <c r="Q1499" s="31"/>
      <c r="R1499" s="31"/>
      <c r="S1499" s="228"/>
      <c r="T1499" s="242"/>
      <c r="U1499" s="235"/>
    </row>
    <row r="1500" spans="1:21">
      <c r="A1500" s="36"/>
      <c r="B1500" s="353"/>
      <c r="C1500" s="354"/>
      <c r="D1500" s="137"/>
      <c r="E1500" s="206">
        <f>IF(AND(Einträge!D1500&gt;=29,Einträge!D1500&lt;32),2,IF(AND(Einträge!D1500&gt;=32,Einträge!D1500&lt;=35),3,(IF(AND(Einträge!D1500&lt;29,Einträge!D1500&gt;0),1,IF(Einträge!D1500="",0,4)))))</f>
        <v>0</v>
      </c>
      <c r="F1500" s="349"/>
      <c r="G1500" s="350"/>
      <c r="H1500" s="349"/>
      <c r="I1500" s="350"/>
      <c r="J1500" s="347"/>
      <c r="K1500" s="348"/>
      <c r="L1500" s="348"/>
      <c r="M1500" s="188"/>
      <c r="N1500" s="35"/>
      <c r="O1500" s="34"/>
      <c r="P1500" s="34"/>
      <c r="Q1500" s="35"/>
      <c r="R1500" s="35"/>
      <c r="S1500" s="227"/>
      <c r="T1500" s="241"/>
      <c r="U1500" s="234"/>
    </row>
    <row r="1501" spans="1:21">
      <c r="A1501" s="58"/>
      <c r="B1501" s="355"/>
      <c r="C1501" s="355"/>
      <c r="D1501" s="191"/>
      <c r="E1501" s="206">
        <f>IF(AND(Einträge!D1501&gt;=29,Einträge!D1501&lt;32),2,IF(AND(Einträge!D1501&gt;=32,Einträge!D1501&lt;=35),3,(IF(AND(Einträge!D1501&lt;29,Einträge!D1501&gt;0),1,IF(Einträge!D1501="",0,4)))))</f>
        <v>0</v>
      </c>
      <c r="F1501" s="351"/>
      <c r="G1501" s="352"/>
      <c r="H1501" s="351"/>
      <c r="I1501" s="352"/>
      <c r="J1501" s="345"/>
      <c r="K1501" s="346"/>
      <c r="L1501" s="346"/>
      <c r="M1501" s="188"/>
      <c r="N1501" s="31"/>
      <c r="O1501" s="30"/>
      <c r="P1501" s="30"/>
      <c r="Q1501" s="31"/>
      <c r="R1501" s="31"/>
      <c r="S1501" s="228"/>
      <c r="T1501" s="242"/>
      <c r="U1501" s="235"/>
    </row>
    <row r="1502" spans="1:21">
      <c r="A1502" s="36"/>
      <c r="B1502" s="353"/>
      <c r="C1502" s="354"/>
      <c r="D1502" s="137"/>
      <c r="E1502" s="206">
        <f>IF(AND(Einträge!D1502&gt;=29,Einträge!D1502&lt;32),2,IF(AND(Einträge!D1502&gt;=32,Einträge!D1502&lt;=35),3,(IF(AND(Einträge!D1502&lt;29,Einträge!D1502&gt;0),1,IF(Einträge!D1502="",0,4)))))</f>
        <v>0</v>
      </c>
      <c r="F1502" s="349"/>
      <c r="G1502" s="350"/>
      <c r="H1502" s="349"/>
      <c r="I1502" s="350"/>
      <c r="J1502" s="347"/>
      <c r="K1502" s="348"/>
      <c r="L1502" s="348"/>
      <c r="M1502" s="188"/>
      <c r="N1502" s="35"/>
      <c r="O1502" s="34"/>
      <c r="P1502" s="34"/>
      <c r="Q1502" s="35"/>
      <c r="R1502" s="35"/>
      <c r="S1502" s="227"/>
      <c r="T1502" s="241"/>
      <c r="U1502" s="234"/>
    </row>
    <row r="1503" spans="1:21">
      <c r="A1503" s="58"/>
      <c r="B1503" s="355"/>
      <c r="C1503" s="355"/>
      <c r="D1503" s="191"/>
      <c r="E1503" s="206">
        <f>IF(AND(Einträge!D1503&gt;=29,Einträge!D1503&lt;32),2,IF(AND(Einträge!D1503&gt;=32,Einträge!D1503&lt;=35),3,(IF(AND(Einträge!D1503&lt;29,Einträge!D1503&gt;0),1,IF(Einträge!D1503="",0,4)))))</f>
        <v>0</v>
      </c>
      <c r="F1503" s="351"/>
      <c r="G1503" s="352"/>
      <c r="H1503" s="351"/>
      <c r="I1503" s="352"/>
      <c r="J1503" s="345"/>
      <c r="K1503" s="346"/>
      <c r="L1503" s="346"/>
      <c r="M1503" s="188"/>
      <c r="N1503" s="31"/>
      <c r="O1503" s="30"/>
      <c r="P1503" s="30"/>
      <c r="Q1503" s="31"/>
      <c r="R1503" s="31"/>
      <c r="S1503" s="228"/>
      <c r="T1503" s="242"/>
      <c r="U1503" s="235"/>
    </row>
    <row r="1504" spans="1:21">
      <c r="A1504" s="36"/>
      <c r="B1504" s="353"/>
      <c r="C1504" s="354"/>
      <c r="D1504" s="137"/>
      <c r="E1504" s="206">
        <f>IF(AND(Einträge!D1504&gt;=29,Einträge!D1504&lt;32),2,IF(AND(Einträge!D1504&gt;=32,Einträge!D1504&lt;=35),3,(IF(AND(Einträge!D1504&lt;29,Einträge!D1504&gt;0),1,IF(Einträge!D1504="",0,4)))))</f>
        <v>0</v>
      </c>
      <c r="F1504" s="349"/>
      <c r="G1504" s="350"/>
      <c r="H1504" s="349"/>
      <c r="I1504" s="350"/>
      <c r="J1504" s="347"/>
      <c r="K1504" s="348"/>
      <c r="L1504" s="348"/>
      <c r="M1504" s="188"/>
      <c r="N1504" s="35"/>
      <c r="O1504" s="34"/>
      <c r="P1504" s="34"/>
      <c r="Q1504" s="35"/>
      <c r="R1504" s="35"/>
      <c r="S1504" s="227"/>
      <c r="T1504" s="241"/>
      <c r="U1504" s="234"/>
    </row>
    <row r="1505" spans="1:21">
      <c r="A1505" s="58"/>
      <c r="B1505" s="355"/>
      <c r="C1505" s="355"/>
      <c r="D1505" s="191"/>
      <c r="E1505" s="206">
        <f>IF(AND(Einträge!D1505&gt;=29,Einträge!D1505&lt;32),2,IF(AND(Einträge!D1505&gt;=32,Einträge!D1505&lt;=35),3,(IF(AND(Einträge!D1505&lt;29,Einträge!D1505&gt;0),1,IF(Einträge!D1505="",0,4)))))</f>
        <v>0</v>
      </c>
      <c r="F1505" s="351"/>
      <c r="G1505" s="352"/>
      <c r="H1505" s="351"/>
      <c r="I1505" s="352"/>
      <c r="J1505" s="345"/>
      <c r="K1505" s="346"/>
      <c r="L1505" s="346"/>
      <c r="M1505" s="188"/>
      <c r="N1505" s="31"/>
      <c r="O1505" s="30"/>
      <c r="P1505" s="30"/>
      <c r="Q1505" s="31"/>
      <c r="R1505" s="31"/>
      <c r="S1505" s="228"/>
      <c r="T1505" s="242"/>
      <c r="U1505" s="235"/>
    </row>
    <row r="1506" spans="1:21">
      <c r="A1506" s="36"/>
      <c r="B1506" s="353"/>
      <c r="C1506" s="354"/>
      <c r="D1506" s="137"/>
      <c r="E1506" s="206">
        <f>IF(AND(Einträge!D1506&gt;=29,Einträge!D1506&lt;32),2,IF(AND(Einträge!D1506&gt;=32,Einträge!D1506&lt;=35),3,(IF(AND(Einträge!D1506&lt;29,Einträge!D1506&gt;0),1,IF(Einträge!D1506="",0,4)))))</f>
        <v>0</v>
      </c>
      <c r="F1506" s="349"/>
      <c r="G1506" s="350"/>
      <c r="H1506" s="349"/>
      <c r="I1506" s="350"/>
      <c r="J1506" s="347"/>
      <c r="K1506" s="348"/>
      <c r="L1506" s="348"/>
      <c r="M1506" s="188"/>
      <c r="N1506" s="35"/>
      <c r="O1506" s="34"/>
      <c r="P1506" s="34"/>
      <c r="Q1506" s="35"/>
      <c r="R1506" s="35"/>
      <c r="S1506" s="227"/>
      <c r="T1506" s="241"/>
      <c r="U1506" s="234"/>
    </row>
    <row r="1507" spans="1:21">
      <c r="A1507" s="58"/>
      <c r="B1507" s="355"/>
      <c r="C1507" s="355"/>
      <c r="D1507" s="191"/>
      <c r="E1507" s="206">
        <f>IF(AND(Einträge!D1507&gt;=29,Einträge!D1507&lt;32),2,IF(AND(Einträge!D1507&gt;=32,Einträge!D1507&lt;=35),3,(IF(AND(Einträge!D1507&lt;29,Einträge!D1507&gt;0),1,IF(Einträge!D1507="",0,4)))))</f>
        <v>0</v>
      </c>
      <c r="F1507" s="351"/>
      <c r="G1507" s="352"/>
      <c r="H1507" s="351"/>
      <c r="I1507" s="352"/>
      <c r="J1507" s="345"/>
      <c r="K1507" s="346"/>
      <c r="L1507" s="346"/>
      <c r="M1507" s="188"/>
      <c r="N1507" s="31"/>
      <c r="O1507" s="30"/>
      <c r="P1507" s="30"/>
      <c r="Q1507" s="31"/>
      <c r="R1507" s="31"/>
      <c r="S1507" s="228"/>
      <c r="T1507" s="242"/>
      <c r="U1507" s="235"/>
    </row>
    <row r="1508" spans="1:21">
      <c r="A1508" s="36"/>
      <c r="B1508" s="353"/>
      <c r="C1508" s="354"/>
      <c r="D1508" s="137"/>
      <c r="E1508" s="206">
        <f>IF(AND(Einträge!D1508&gt;=29,Einträge!D1508&lt;32),2,IF(AND(Einträge!D1508&gt;=32,Einträge!D1508&lt;=35),3,(IF(AND(Einträge!D1508&lt;29,Einträge!D1508&gt;0),1,IF(Einträge!D1508="",0,4)))))</f>
        <v>0</v>
      </c>
      <c r="F1508" s="349"/>
      <c r="G1508" s="350"/>
      <c r="H1508" s="349"/>
      <c r="I1508" s="350"/>
      <c r="J1508" s="347"/>
      <c r="K1508" s="348"/>
      <c r="L1508" s="348"/>
      <c r="M1508" s="188"/>
      <c r="N1508" s="53"/>
      <c r="O1508" s="54"/>
      <c r="P1508" s="54"/>
      <c r="Q1508" s="53"/>
      <c r="R1508" s="53"/>
      <c r="S1508" s="230"/>
      <c r="T1508" s="244"/>
      <c r="U1508" s="237"/>
    </row>
    <row r="1509" spans="1:21">
      <c r="A1509" s="58"/>
      <c r="B1509" s="355"/>
      <c r="C1509" s="355"/>
      <c r="D1509" s="191"/>
      <c r="E1509" s="206">
        <f>IF(AND(Einträge!D1509&gt;=29,Einträge!D1509&lt;32),2,IF(AND(Einträge!D1509&gt;=32,Einträge!D1509&lt;=35),3,(IF(AND(Einträge!D1509&lt;29,Einträge!D1509&gt;0),1,IF(Einträge!D1509="",0,4)))))</f>
        <v>0</v>
      </c>
      <c r="F1509" s="351"/>
      <c r="G1509" s="352"/>
      <c r="H1509" s="351"/>
      <c r="I1509" s="352"/>
      <c r="J1509" s="345"/>
      <c r="K1509" s="346"/>
      <c r="L1509" s="346"/>
      <c r="M1509" s="188"/>
      <c r="N1509" s="31"/>
      <c r="O1509" s="30"/>
      <c r="P1509" s="30"/>
      <c r="Q1509" s="31"/>
      <c r="R1509" s="31"/>
      <c r="S1509" s="228"/>
      <c r="T1509" s="242"/>
      <c r="U1509" s="235"/>
    </row>
    <row r="1510" spans="1:21">
      <c r="A1510" s="36"/>
      <c r="B1510" s="353"/>
      <c r="C1510" s="354"/>
      <c r="D1510" s="137"/>
      <c r="E1510" s="206">
        <f>IF(AND(Einträge!D1510&gt;=29,Einträge!D1510&lt;32),2,IF(AND(Einträge!D1510&gt;=32,Einträge!D1510&lt;=35),3,(IF(AND(Einträge!D1510&lt;29,Einträge!D1510&gt;0),1,IF(Einträge!D1510="",0,4)))))</f>
        <v>0</v>
      </c>
      <c r="F1510" s="349"/>
      <c r="G1510" s="350"/>
      <c r="H1510" s="349"/>
      <c r="I1510" s="350"/>
      <c r="J1510" s="347"/>
      <c r="K1510" s="348"/>
      <c r="L1510" s="348"/>
      <c r="M1510" s="188"/>
      <c r="N1510" s="33"/>
      <c r="O1510" s="32"/>
      <c r="P1510" s="32"/>
      <c r="Q1510" s="33"/>
      <c r="R1510" s="33"/>
      <c r="S1510" s="229"/>
      <c r="T1510" s="243"/>
      <c r="U1510" s="236"/>
    </row>
    <row r="1511" spans="1:21">
      <c r="A1511" s="58"/>
      <c r="B1511" s="355"/>
      <c r="C1511" s="355"/>
      <c r="D1511" s="191"/>
      <c r="E1511" s="206">
        <f>IF(AND(Einträge!D1511&gt;=29,Einträge!D1511&lt;32),2,IF(AND(Einträge!D1511&gt;=32,Einträge!D1511&lt;=35),3,(IF(AND(Einträge!D1511&lt;29,Einträge!D1511&gt;0),1,IF(Einträge!D1511="",0,4)))))</f>
        <v>0</v>
      </c>
      <c r="F1511" s="351"/>
      <c r="G1511" s="352"/>
      <c r="H1511" s="351"/>
      <c r="I1511" s="352"/>
      <c r="J1511" s="345"/>
      <c r="K1511" s="346"/>
      <c r="L1511" s="346"/>
      <c r="M1511" s="188"/>
      <c r="N1511" s="31"/>
      <c r="O1511" s="30"/>
      <c r="P1511" s="30"/>
      <c r="Q1511" s="31"/>
      <c r="R1511" s="31"/>
      <c r="S1511" s="228"/>
      <c r="T1511" s="242"/>
      <c r="U1511" s="235"/>
    </row>
    <row r="1512" spans="1:21">
      <c r="A1512" s="36"/>
      <c r="B1512" s="353"/>
      <c r="C1512" s="354"/>
      <c r="D1512" s="137"/>
      <c r="E1512" s="206">
        <f>IF(AND(Einträge!D1512&gt;=29,Einträge!D1512&lt;32),2,IF(AND(Einträge!D1512&gt;=32,Einträge!D1512&lt;=35),3,(IF(AND(Einträge!D1512&lt;29,Einträge!D1512&gt;0),1,IF(Einträge!D1512="",0,4)))))</f>
        <v>0</v>
      </c>
      <c r="F1512" s="349"/>
      <c r="G1512" s="350"/>
      <c r="H1512" s="349"/>
      <c r="I1512" s="350"/>
      <c r="J1512" s="347"/>
      <c r="K1512" s="348"/>
      <c r="L1512" s="348"/>
      <c r="M1512" s="188"/>
      <c r="N1512" s="35"/>
      <c r="O1512" s="34"/>
      <c r="P1512" s="34"/>
      <c r="Q1512" s="35"/>
      <c r="R1512" s="35"/>
      <c r="S1512" s="227"/>
      <c r="T1512" s="241"/>
      <c r="U1512" s="234"/>
    </row>
    <row r="1513" spans="1:21">
      <c r="A1513" s="58"/>
      <c r="B1513" s="355"/>
      <c r="C1513" s="355"/>
      <c r="D1513" s="191"/>
      <c r="E1513" s="206">
        <f>IF(AND(Einträge!D1513&gt;=29,Einträge!D1513&lt;32),2,IF(AND(Einträge!D1513&gt;=32,Einträge!D1513&lt;=35),3,(IF(AND(Einträge!D1513&lt;29,Einträge!D1513&gt;0),1,IF(Einträge!D1513="",0,4)))))</f>
        <v>0</v>
      </c>
      <c r="F1513" s="351"/>
      <c r="G1513" s="352"/>
      <c r="H1513" s="351"/>
      <c r="I1513" s="352"/>
      <c r="J1513" s="345"/>
      <c r="K1513" s="346"/>
      <c r="L1513" s="346"/>
      <c r="M1513" s="188"/>
      <c r="N1513" s="31"/>
      <c r="O1513" s="30"/>
      <c r="P1513" s="30"/>
      <c r="Q1513" s="31"/>
      <c r="R1513" s="31"/>
      <c r="S1513" s="228"/>
      <c r="T1513" s="242"/>
      <c r="U1513" s="235"/>
    </row>
    <row r="1514" spans="1:21">
      <c r="A1514" s="36"/>
      <c r="B1514" s="353"/>
      <c r="C1514" s="354"/>
      <c r="D1514" s="137"/>
      <c r="E1514" s="206">
        <f>IF(AND(Einträge!D1514&gt;=29,Einträge!D1514&lt;32),2,IF(AND(Einträge!D1514&gt;=32,Einträge!D1514&lt;=35),3,(IF(AND(Einträge!D1514&lt;29,Einträge!D1514&gt;0),1,IF(Einträge!D1514="",0,4)))))</f>
        <v>0</v>
      </c>
      <c r="F1514" s="349"/>
      <c r="G1514" s="350"/>
      <c r="H1514" s="349"/>
      <c r="I1514" s="350"/>
      <c r="J1514" s="347"/>
      <c r="K1514" s="348"/>
      <c r="L1514" s="348"/>
      <c r="M1514" s="188"/>
      <c r="N1514" s="35"/>
      <c r="O1514" s="34"/>
      <c r="P1514" s="34"/>
      <c r="Q1514" s="35"/>
      <c r="R1514" s="35"/>
      <c r="S1514" s="227"/>
      <c r="T1514" s="241"/>
      <c r="U1514" s="234"/>
    </row>
    <row r="1515" spans="1:21">
      <c r="A1515" s="58"/>
      <c r="B1515" s="355"/>
      <c r="C1515" s="355"/>
      <c r="D1515" s="191"/>
      <c r="E1515" s="206">
        <f>IF(AND(Einträge!D1515&gt;=29,Einträge!D1515&lt;32),2,IF(AND(Einträge!D1515&gt;=32,Einträge!D1515&lt;=35),3,(IF(AND(Einträge!D1515&lt;29,Einträge!D1515&gt;0),1,IF(Einträge!D1515="",0,4)))))</f>
        <v>0</v>
      </c>
      <c r="F1515" s="351"/>
      <c r="G1515" s="352"/>
      <c r="H1515" s="351"/>
      <c r="I1515" s="352"/>
      <c r="J1515" s="345"/>
      <c r="K1515" s="346"/>
      <c r="L1515" s="346"/>
      <c r="M1515" s="188"/>
      <c r="N1515" s="31"/>
      <c r="O1515" s="30"/>
      <c r="P1515" s="30"/>
      <c r="Q1515" s="31"/>
      <c r="R1515" s="31"/>
      <c r="S1515" s="228"/>
      <c r="T1515" s="242"/>
      <c r="U1515" s="235"/>
    </row>
    <row r="1516" spans="1:21">
      <c r="A1516" s="36"/>
      <c r="B1516" s="353"/>
      <c r="C1516" s="354"/>
      <c r="D1516" s="137"/>
      <c r="E1516" s="206">
        <f>IF(AND(Einträge!D1516&gt;=29,Einträge!D1516&lt;32),2,IF(AND(Einträge!D1516&gt;=32,Einträge!D1516&lt;=35),3,(IF(AND(Einträge!D1516&lt;29,Einträge!D1516&gt;0),1,IF(Einträge!D1516="",0,4)))))</f>
        <v>0</v>
      </c>
      <c r="F1516" s="349"/>
      <c r="G1516" s="350"/>
      <c r="H1516" s="349"/>
      <c r="I1516" s="350"/>
      <c r="J1516" s="347"/>
      <c r="K1516" s="348"/>
      <c r="L1516" s="348"/>
      <c r="M1516" s="188"/>
      <c r="N1516" s="35"/>
      <c r="O1516" s="34"/>
      <c r="P1516" s="34"/>
      <c r="Q1516" s="35"/>
      <c r="R1516" s="35"/>
      <c r="S1516" s="227"/>
      <c r="T1516" s="241"/>
      <c r="U1516" s="234"/>
    </row>
    <row r="1517" spans="1:21">
      <c r="A1517" s="58"/>
      <c r="B1517" s="355"/>
      <c r="C1517" s="355"/>
      <c r="D1517" s="191"/>
      <c r="E1517" s="206">
        <f>IF(AND(Einträge!D1517&gt;=29,Einträge!D1517&lt;32),2,IF(AND(Einträge!D1517&gt;=32,Einträge!D1517&lt;=35),3,(IF(AND(Einträge!D1517&lt;29,Einträge!D1517&gt;0),1,IF(Einträge!D1517="",0,4)))))</f>
        <v>0</v>
      </c>
      <c r="F1517" s="351"/>
      <c r="G1517" s="352"/>
      <c r="H1517" s="351"/>
      <c r="I1517" s="352"/>
      <c r="J1517" s="345"/>
      <c r="K1517" s="346"/>
      <c r="L1517" s="346"/>
      <c r="M1517" s="188"/>
      <c r="N1517" s="31"/>
      <c r="O1517" s="30"/>
      <c r="P1517" s="30"/>
      <c r="Q1517" s="31"/>
      <c r="R1517" s="31"/>
      <c r="S1517" s="228"/>
      <c r="T1517" s="242"/>
      <c r="U1517" s="235"/>
    </row>
    <row r="1518" spans="1:21">
      <c r="A1518" s="36"/>
      <c r="B1518" s="353"/>
      <c r="C1518" s="354"/>
      <c r="D1518" s="137"/>
      <c r="E1518" s="206">
        <f>IF(AND(Einträge!D1518&gt;=29,Einträge!D1518&lt;32),2,IF(AND(Einträge!D1518&gt;=32,Einträge!D1518&lt;=35),3,(IF(AND(Einträge!D1518&lt;29,Einträge!D1518&gt;0),1,IF(Einträge!D1518="",0,4)))))</f>
        <v>0</v>
      </c>
      <c r="F1518" s="349"/>
      <c r="G1518" s="350"/>
      <c r="H1518" s="349"/>
      <c r="I1518" s="350"/>
      <c r="J1518" s="347"/>
      <c r="K1518" s="348"/>
      <c r="L1518" s="348"/>
      <c r="M1518" s="188"/>
      <c r="N1518" s="35"/>
      <c r="O1518" s="34"/>
      <c r="P1518" s="34"/>
      <c r="Q1518" s="35"/>
      <c r="R1518" s="35"/>
      <c r="S1518" s="227"/>
      <c r="T1518" s="241"/>
      <c r="U1518" s="234"/>
    </row>
    <row r="1519" spans="1:21">
      <c r="A1519" s="58"/>
      <c r="B1519" s="355"/>
      <c r="C1519" s="355"/>
      <c r="D1519" s="191"/>
      <c r="E1519" s="206">
        <f>IF(AND(Einträge!D1519&gt;=29,Einträge!D1519&lt;32),2,IF(AND(Einträge!D1519&gt;=32,Einträge!D1519&lt;=35),3,(IF(AND(Einträge!D1519&lt;29,Einträge!D1519&gt;0),1,IF(Einträge!D1519="",0,4)))))</f>
        <v>0</v>
      </c>
      <c r="F1519" s="351"/>
      <c r="G1519" s="352"/>
      <c r="H1519" s="351"/>
      <c r="I1519" s="352"/>
      <c r="J1519" s="345"/>
      <c r="K1519" s="346"/>
      <c r="L1519" s="346"/>
      <c r="M1519" s="188"/>
      <c r="N1519" s="31"/>
      <c r="O1519" s="30"/>
      <c r="P1519" s="30"/>
      <c r="Q1519" s="31"/>
      <c r="R1519" s="31"/>
      <c r="S1519" s="228"/>
      <c r="T1519" s="242"/>
      <c r="U1519" s="235"/>
    </row>
    <row r="1520" spans="1:21">
      <c r="A1520" s="36"/>
      <c r="B1520" s="353"/>
      <c r="C1520" s="354"/>
      <c r="D1520" s="137"/>
      <c r="E1520" s="206">
        <f>IF(AND(Einträge!D1520&gt;=29,Einträge!D1520&lt;32),2,IF(AND(Einträge!D1520&gt;=32,Einträge!D1520&lt;=35),3,(IF(AND(Einträge!D1520&lt;29,Einträge!D1520&gt;0),1,IF(Einträge!D1520="",0,4)))))</f>
        <v>0</v>
      </c>
      <c r="F1520" s="349"/>
      <c r="G1520" s="350"/>
      <c r="H1520" s="349"/>
      <c r="I1520" s="350"/>
      <c r="J1520" s="347"/>
      <c r="K1520" s="348"/>
      <c r="L1520" s="348"/>
      <c r="M1520" s="188"/>
      <c r="N1520" s="35"/>
      <c r="O1520" s="34"/>
      <c r="P1520" s="34"/>
      <c r="Q1520" s="35"/>
      <c r="R1520" s="35"/>
      <c r="S1520" s="227"/>
      <c r="T1520" s="241"/>
      <c r="U1520" s="234"/>
    </row>
    <row r="1521" spans="1:21">
      <c r="A1521" s="58"/>
      <c r="B1521" s="355"/>
      <c r="C1521" s="355"/>
      <c r="D1521" s="191"/>
      <c r="E1521" s="206">
        <f>IF(AND(Einträge!D1521&gt;=29,Einträge!D1521&lt;32),2,IF(AND(Einträge!D1521&gt;=32,Einträge!D1521&lt;=35),3,(IF(AND(Einträge!D1521&lt;29,Einträge!D1521&gt;0),1,IF(Einträge!D1521="",0,4)))))</f>
        <v>0</v>
      </c>
      <c r="F1521" s="351"/>
      <c r="G1521" s="352"/>
      <c r="H1521" s="351"/>
      <c r="I1521" s="352"/>
      <c r="J1521" s="345"/>
      <c r="K1521" s="346"/>
      <c r="L1521" s="346"/>
      <c r="M1521" s="188"/>
      <c r="N1521" s="31"/>
      <c r="O1521" s="30"/>
      <c r="P1521" s="30"/>
      <c r="Q1521" s="31"/>
      <c r="R1521" s="31"/>
      <c r="S1521" s="228"/>
      <c r="T1521" s="242"/>
      <c r="U1521" s="235"/>
    </row>
    <row r="1522" spans="1:21">
      <c r="A1522" s="36"/>
      <c r="B1522" s="353"/>
      <c r="C1522" s="354"/>
      <c r="D1522" s="137"/>
      <c r="E1522" s="206">
        <f>IF(AND(Einträge!D1522&gt;=29,Einträge!D1522&lt;32),2,IF(AND(Einträge!D1522&gt;=32,Einträge!D1522&lt;=35),3,(IF(AND(Einträge!D1522&lt;29,Einträge!D1522&gt;0),1,IF(Einträge!D1522="",0,4)))))</f>
        <v>0</v>
      </c>
      <c r="F1522" s="349"/>
      <c r="G1522" s="350"/>
      <c r="H1522" s="349"/>
      <c r="I1522" s="350"/>
      <c r="J1522" s="347"/>
      <c r="K1522" s="348"/>
      <c r="L1522" s="348"/>
      <c r="M1522" s="188"/>
      <c r="N1522" s="35"/>
      <c r="O1522" s="34"/>
      <c r="P1522" s="34"/>
      <c r="Q1522" s="35"/>
      <c r="R1522" s="35"/>
      <c r="S1522" s="227"/>
      <c r="T1522" s="241"/>
      <c r="U1522" s="234"/>
    </row>
    <row r="1523" spans="1:21">
      <c r="A1523" s="58"/>
      <c r="B1523" s="355"/>
      <c r="C1523" s="355"/>
      <c r="D1523" s="191"/>
      <c r="E1523" s="206">
        <f>IF(AND(Einträge!D1523&gt;=29,Einträge!D1523&lt;32),2,IF(AND(Einträge!D1523&gt;=32,Einträge!D1523&lt;=35),3,(IF(AND(Einträge!D1523&lt;29,Einträge!D1523&gt;0),1,IF(Einträge!D1523="",0,4)))))</f>
        <v>0</v>
      </c>
      <c r="F1523" s="351"/>
      <c r="G1523" s="352"/>
      <c r="H1523" s="351"/>
      <c r="I1523" s="352"/>
      <c r="J1523" s="345"/>
      <c r="K1523" s="346"/>
      <c r="L1523" s="346"/>
      <c r="M1523" s="188"/>
      <c r="N1523" s="31"/>
      <c r="O1523" s="30"/>
      <c r="P1523" s="30"/>
      <c r="Q1523" s="31"/>
      <c r="R1523" s="31"/>
      <c r="S1523" s="228"/>
      <c r="T1523" s="242"/>
      <c r="U1523" s="235"/>
    </row>
    <row r="1524" spans="1:21">
      <c r="A1524" s="36"/>
      <c r="B1524" s="353"/>
      <c r="C1524" s="354"/>
      <c r="D1524" s="137"/>
      <c r="E1524" s="206">
        <f>IF(AND(Einträge!D1524&gt;=29,Einträge!D1524&lt;32),2,IF(AND(Einträge!D1524&gt;=32,Einträge!D1524&lt;=35),3,(IF(AND(Einträge!D1524&lt;29,Einträge!D1524&gt;0),1,IF(Einträge!D1524="",0,4)))))</f>
        <v>0</v>
      </c>
      <c r="F1524" s="349"/>
      <c r="G1524" s="350"/>
      <c r="H1524" s="349"/>
      <c r="I1524" s="350"/>
      <c r="J1524" s="347"/>
      <c r="K1524" s="348"/>
      <c r="L1524" s="348"/>
      <c r="M1524" s="188"/>
      <c r="N1524" s="35"/>
      <c r="O1524" s="34"/>
      <c r="P1524" s="34"/>
      <c r="Q1524" s="35"/>
      <c r="R1524" s="35"/>
      <c r="S1524" s="227"/>
      <c r="T1524" s="241"/>
      <c r="U1524" s="234"/>
    </row>
    <row r="1525" spans="1:21">
      <c r="A1525" s="58"/>
      <c r="B1525" s="355"/>
      <c r="C1525" s="355"/>
      <c r="D1525" s="191"/>
      <c r="E1525" s="206">
        <f>IF(AND(Einträge!D1525&gt;=29,Einträge!D1525&lt;32),2,IF(AND(Einträge!D1525&gt;=32,Einträge!D1525&lt;=35),3,(IF(AND(Einträge!D1525&lt;29,Einträge!D1525&gt;0),1,IF(Einträge!D1525="",0,4)))))</f>
        <v>0</v>
      </c>
      <c r="F1525" s="351"/>
      <c r="G1525" s="352"/>
      <c r="H1525" s="351"/>
      <c r="I1525" s="352"/>
      <c r="J1525" s="345"/>
      <c r="K1525" s="346"/>
      <c r="L1525" s="346"/>
      <c r="M1525" s="188"/>
      <c r="N1525" s="31"/>
      <c r="O1525" s="30"/>
      <c r="P1525" s="30"/>
      <c r="Q1525" s="31"/>
      <c r="R1525" s="31"/>
      <c r="S1525" s="228"/>
      <c r="T1525" s="242"/>
      <c r="U1525" s="235"/>
    </row>
    <row r="1526" spans="1:21">
      <c r="A1526" s="36"/>
      <c r="B1526" s="353"/>
      <c r="C1526" s="354"/>
      <c r="D1526" s="137"/>
      <c r="E1526" s="206">
        <f>IF(AND(Einträge!D1526&gt;=29,Einträge!D1526&lt;32),2,IF(AND(Einträge!D1526&gt;=32,Einträge!D1526&lt;=35),3,(IF(AND(Einträge!D1526&lt;29,Einträge!D1526&gt;0),1,IF(Einträge!D1526="",0,4)))))</f>
        <v>0</v>
      </c>
      <c r="F1526" s="349"/>
      <c r="G1526" s="350"/>
      <c r="H1526" s="349"/>
      <c r="I1526" s="350"/>
      <c r="J1526" s="347"/>
      <c r="K1526" s="348"/>
      <c r="L1526" s="348"/>
      <c r="M1526" s="188"/>
      <c r="N1526" s="35"/>
      <c r="O1526" s="34"/>
      <c r="P1526" s="34"/>
      <c r="Q1526" s="35"/>
      <c r="R1526" s="35"/>
      <c r="S1526" s="227"/>
      <c r="T1526" s="241"/>
      <c r="U1526" s="234"/>
    </row>
    <row r="1527" spans="1:21">
      <c r="A1527" s="58"/>
      <c r="B1527" s="355"/>
      <c r="C1527" s="355"/>
      <c r="D1527" s="191"/>
      <c r="E1527" s="206">
        <f>IF(AND(Einträge!D1527&gt;=29,Einträge!D1527&lt;32),2,IF(AND(Einträge!D1527&gt;=32,Einträge!D1527&lt;=35),3,(IF(AND(Einträge!D1527&lt;29,Einträge!D1527&gt;0),1,IF(Einträge!D1527="",0,4)))))</f>
        <v>0</v>
      </c>
      <c r="F1527" s="351"/>
      <c r="G1527" s="352"/>
      <c r="H1527" s="351"/>
      <c r="I1527" s="352"/>
      <c r="J1527" s="345"/>
      <c r="K1527" s="346"/>
      <c r="L1527" s="346"/>
      <c r="M1527" s="188"/>
      <c r="N1527" s="31"/>
      <c r="O1527" s="30"/>
      <c r="P1527" s="30"/>
      <c r="Q1527" s="31"/>
      <c r="R1527" s="31"/>
      <c r="S1527" s="228"/>
      <c r="T1527" s="242"/>
      <c r="U1527" s="235"/>
    </row>
    <row r="1528" spans="1:21">
      <c r="A1528" s="36"/>
      <c r="B1528" s="353"/>
      <c r="C1528" s="354"/>
      <c r="D1528" s="137"/>
      <c r="E1528" s="206">
        <f>IF(AND(Einträge!D1528&gt;=29,Einträge!D1528&lt;32),2,IF(AND(Einträge!D1528&gt;=32,Einträge!D1528&lt;=35),3,(IF(AND(Einträge!D1528&lt;29,Einträge!D1528&gt;0),1,IF(Einträge!D1528="",0,4)))))</f>
        <v>0</v>
      </c>
      <c r="F1528" s="349"/>
      <c r="G1528" s="350"/>
      <c r="H1528" s="349"/>
      <c r="I1528" s="350"/>
      <c r="J1528" s="347"/>
      <c r="K1528" s="348"/>
      <c r="L1528" s="348"/>
      <c r="M1528" s="188"/>
      <c r="N1528" s="53"/>
      <c r="O1528" s="54"/>
      <c r="P1528" s="54"/>
      <c r="Q1528" s="53"/>
      <c r="R1528" s="53"/>
      <c r="S1528" s="230"/>
      <c r="T1528" s="244"/>
      <c r="U1528" s="237"/>
    </row>
    <row r="1529" spans="1:21">
      <c r="A1529" s="58"/>
      <c r="B1529" s="355"/>
      <c r="C1529" s="355"/>
      <c r="D1529" s="191"/>
      <c r="E1529" s="206">
        <f>IF(AND(Einträge!D1529&gt;=29,Einträge!D1529&lt;32),2,IF(AND(Einträge!D1529&gt;=32,Einträge!D1529&lt;=35),3,(IF(AND(Einträge!D1529&lt;29,Einträge!D1529&gt;0),1,IF(Einträge!D1529="",0,4)))))</f>
        <v>0</v>
      </c>
      <c r="F1529" s="351"/>
      <c r="G1529" s="352"/>
      <c r="H1529" s="351"/>
      <c r="I1529" s="352"/>
      <c r="J1529" s="345"/>
      <c r="K1529" s="346"/>
      <c r="L1529" s="346"/>
      <c r="M1529" s="188"/>
      <c r="N1529" s="31"/>
      <c r="O1529" s="30"/>
      <c r="P1529" s="30"/>
      <c r="Q1529" s="31"/>
      <c r="R1529" s="31"/>
      <c r="S1529" s="228"/>
      <c r="T1529" s="242"/>
      <c r="U1529" s="235"/>
    </row>
    <row r="1530" spans="1:21">
      <c r="A1530" s="36"/>
      <c r="B1530" s="353"/>
      <c r="C1530" s="354"/>
      <c r="D1530" s="137"/>
      <c r="E1530" s="206">
        <f>IF(AND(Einträge!D1530&gt;=29,Einträge!D1530&lt;32),2,IF(AND(Einträge!D1530&gt;=32,Einträge!D1530&lt;=35),3,(IF(AND(Einträge!D1530&lt;29,Einträge!D1530&gt;0),1,IF(Einträge!D1530="",0,4)))))</f>
        <v>0</v>
      </c>
      <c r="F1530" s="349"/>
      <c r="G1530" s="350"/>
      <c r="H1530" s="349"/>
      <c r="I1530" s="350"/>
      <c r="J1530" s="347"/>
      <c r="K1530" s="348"/>
      <c r="L1530" s="348"/>
      <c r="M1530" s="188"/>
      <c r="N1530" s="33"/>
      <c r="O1530" s="32"/>
      <c r="P1530" s="32"/>
      <c r="Q1530" s="33"/>
      <c r="R1530" s="33"/>
      <c r="S1530" s="229"/>
      <c r="T1530" s="243"/>
      <c r="U1530" s="236"/>
    </row>
    <row r="1531" spans="1:21">
      <c r="A1531" s="58"/>
      <c r="B1531" s="355"/>
      <c r="C1531" s="355"/>
      <c r="D1531" s="191"/>
      <c r="E1531" s="206">
        <f>IF(AND(Einträge!D1531&gt;=29,Einträge!D1531&lt;32),2,IF(AND(Einträge!D1531&gt;=32,Einträge!D1531&lt;=35),3,(IF(AND(Einträge!D1531&lt;29,Einträge!D1531&gt;0),1,IF(Einträge!D1531="",0,4)))))</f>
        <v>0</v>
      </c>
      <c r="F1531" s="351"/>
      <c r="G1531" s="352"/>
      <c r="H1531" s="351"/>
      <c r="I1531" s="352"/>
      <c r="J1531" s="345"/>
      <c r="K1531" s="346"/>
      <c r="L1531" s="346"/>
      <c r="M1531" s="188"/>
      <c r="N1531" s="31"/>
      <c r="O1531" s="30"/>
      <c r="P1531" s="30"/>
      <c r="Q1531" s="31"/>
      <c r="R1531" s="31"/>
      <c r="S1531" s="228"/>
      <c r="T1531" s="242"/>
      <c r="U1531" s="235"/>
    </row>
    <row r="1532" spans="1:21">
      <c r="A1532" s="36"/>
      <c r="B1532" s="353"/>
      <c r="C1532" s="354"/>
      <c r="D1532" s="137"/>
      <c r="E1532" s="206">
        <f>IF(AND(Einträge!D1532&gt;=29,Einträge!D1532&lt;32),2,IF(AND(Einträge!D1532&gt;=32,Einträge!D1532&lt;=35),3,(IF(AND(Einträge!D1532&lt;29,Einträge!D1532&gt;0),1,IF(Einträge!D1532="",0,4)))))</f>
        <v>0</v>
      </c>
      <c r="F1532" s="349"/>
      <c r="G1532" s="350"/>
      <c r="H1532" s="349"/>
      <c r="I1532" s="350"/>
      <c r="J1532" s="347"/>
      <c r="K1532" s="348"/>
      <c r="L1532" s="348"/>
      <c r="M1532" s="188"/>
      <c r="N1532" s="35"/>
      <c r="O1532" s="34"/>
      <c r="P1532" s="34"/>
      <c r="Q1532" s="35"/>
      <c r="R1532" s="35"/>
      <c r="S1532" s="227"/>
      <c r="T1532" s="241"/>
      <c r="U1532" s="234"/>
    </row>
    <row r="1533" spans="1:21">
      <c r="A1533" s="58"/>
      <c r="B1533" s="355"/>
      <c r="C1533" s="355"/>
      <c r="D1533" s="191"/>
      <c r="E1533" s="206">
        <f>IF(AND(Einträge!D1533&gt;=29,Einträge!D1533&lt;32),2,IF(AND(Einträge!D1533&gt;=32,Einträge!D1533&lt;=35),3,(IF(AND(Einträge!D1533&lt;29,Einträge!D1533&gt;0),1,IF(Einträge!D1533="",0,4)))))</f>
        <v>0</v>
      </c>
      <c r="F1533" s="351"/>
      <c r="G1533" s="352"/>
      <c r="H1533" s="351"/>
      <c r="I1533" s="352"/>
      <c r="J1533" s="345"/>
      <c r="K1533" s="346"/>
      <c r="L1533" s="346"/>
      <c r="M1533" s="188"/>
      <c r="N1533" s="31"/>
      <c r="O1533" s="30"/>
      <c r="P1533" s="30"/>
      <c r="Q1533" s="31"/>
      <c r="R1533" s="31"/>
      <c r="S1533" s="228"/>
      <c r="T1533" s="242"/>
      <c r="U1533" s="235"/>
    </row>
    <row r="1534" spans="1:21">
      <c r="A1534" s="36"/>
      <c r="B1534" s="353"/>
      <c r="C1534" s="354"/>
      <c r="D1534" s="137"/>
      <c r="E1534" s="206">
        <f>IF(AND(Einträge!D1534&gt;=29,Einträge!D1534&lt;32),2,IF(AND(Einträge!D1534&gt;=32,Einträge!D1534&lt;=35),3,(IF(AND(Einträge!D1534&lt;29,Einträge!D1534&gt;0),1,IF(Einträge!D1534="",0,4)))))</f>
        <v>0</v>
      </c>
      <c r="F1534" s="349"/>
      <c r="G1534" s="350"/>
      <c r="H1534" s="349"/>
      <c r="I1534" s="350"/>
      <c r="J1534" s="347"/>
      <c r="K1534" s="348"/>
      <c r="L1534" s="348"/>
      <c r="M1534" s="188"/>
      <c r="N1534" s="35"/>
      <c r="O1534" s="34"/>
      <c r="P1534" s="34"/>
      <c r="Q1534" s="35"/>
      <c r="R1534" s="35"/>
      <c r="S1534" s="227"/>
      <c r="T1534" s="241"/>
      <c r="U1534" s="234"/>
    </row>
    <row r="1535" spans="1:21">
      <c r="A1535" s="58"/>
      <c r="B1535" s="355"/>
      <c r="C1535" s="355"/>
      <c r="D1535" s="191"/>
      <c r="E1535" s="206">
        <f>IF(AND(Einträge!D1535&gt;=29,Einträge!D1535&lt;32),2,IF(AND(Einträge!D1535&gt;=32,Einträge!D1535&lt;=35),3,(IF(AND(Einträge!D1535&lt;29,Einträge!D1535&gt;0),1,IF(Einträge!D1535="",0,4)))))</f>
        <v>0</v>
      </c>
      <c r="F1535" s="351"/>
      <c r="G1535" s="352"/>
      <c r="H1535" s="351"/>
      <c r="I1535" s="352"/>
      <c r="J1535" s="345"/>
      <c r="K1535" s="346"/>
      <c r="L1535" s="346"/>
      <c r="M1535" s="188"/>
      <c r="N1535" s="31"/>
      <c r="O1535" s="30"/>
      <c r="P1535" s="30"/>
      <c r="Q1535" s="31"/>
      <c r="R1535" s="31"/>
      <c r="S1535" s="228"/>
      <c r="T1535" s="242"/>
      <c r="U1535" s="235"/>
    </row>
    <row r="1536" spans="1:21">
      <c r="A1536" s="36"/>
      <c r="B1536" s="353"/>
      <c r="C1536" s="354"/>
      <c r="D1536" s="137"/>
      <c r="E1536" s="206">
        <f>IF(AND(Einträge!D1536&gt;=29,Einträge!D1536&lt;32),2,IF(AND(Einträge!D1536&gt;=32,Einträge!D1536&lt;=35),3,(IF(AND(Einträge!D1536&lt;29,Einträge!D1536&gt;0),1,IF(Einträge!D1536="",0,4)))))</f>
        <v>0</v>
      </c>
      <c r="F1536" s="349"/>
      <c r="G1536" s="350"/>
      <c r="H1536" s="349"/>
      <c r="I1536" s="350"/>
      <c r="J1536" s="347"/>
      <c r="K1536" s="348"/>
      <c r="L1536" s="348"/>
      <c r="M1536" s="188"/>
      <c r="N1536" s="35"/>
      <c r="O1536" s="34"/>
      <c r="P1536" s="34"/>
      <c r="Q1536" s="35"/>
      <c r="R1536" s="35"/>
      <c r="S1536" s="227"/>
      <c r="T1536" s="241"/>
      <c r="U1536" s="234"/>
    </row>
    <row r="1537" spans="1:21">
      <c r="A1537" s="58"/>
      <c r="B1537" s="355"/>
      <c r="C1537" s="355"/>
      <c r="D1537" s="191"/>
      <c r="E1537" s="206">
        <f>IF(AND(Einträge!D1537&gt;=29,Einträge!D1537&lt;32),2,IF(AND(Einträge!D1537&gt;=32,Einträge!D1537&lt;=35),3,(IF(AND(Einträge!D1537&lt;29,Einträge!D1537&gt;0),1,IF(Einträge!D1537="",0,4)))))</f>
        <v>0</v>
      </c>
      <c r="F1537" s="351"/>
      <c r="G1537" s="352"/>
      <c r="H1537" s="351"/>
      <c r="I1537" s="352"/>
      <c r="J1537" s="345"/>
      <c r="K1537" s="346"/>
      <c r="L1537" s="346"/>
      <c r="M1537" s="188"/>
      <c r="N1537" s="31"/>
      <c r="O1537" s="30"/>
      <c r="P1537" s="30"/>
      <c r="Q1537" s="31"/>
      <c r="R1537" s="31"/>
      <c r="S1537" s="228"/>
      <c r="T1537" s="242"/>
      <c r="U1537" s="235"/>
    </row>
    <row r="1538" spans="1:21">
      <c r="A1538" s="36"/>
      <c r="B1538" s="353"/>
      <c r="C1538" s="354"/>
      <c r="D1538" s="137"/>
      <c r="E1538" s="206">
        <f>IF(AND(Einträge!D1538&gt;=29,Einträge!D1538&lt;32),2,IF(AND(Einträge!D1538&gt;=32,Einträge!D1538&lt;=35),3,(IF(AND(Einträge!D1538&lt;29,Einträge!D1538&gt;0),1,IF(Einträge!D1538="",0,4)))))</f>
        <v>0</v>
      </c>
      <c r="F1538" s="349"/>
      <c r="G1538" s="350"/>
      <c r="H1538" s="349"/>
      <c r="I1538" s="350"/>
      <c r="J1538" s="347"/>
      <c r="K1538" s="348"/>
      <c r="L1538" s="348"/>
      <c r="M1538" s="188"/>
      <c r="N1538" s="35"/>
      <c r="O1538" s="34"/>
      <c r="P1538" s="34"/>
      <c r="Q1538" s="35"/>
      <c r="R1538" s="35"/>
      <c r="S1538" s="227"/>
      <c r="T1538" s="241"/>
      <c r="U1538" s="234"/>
    </row>
    <row r="1539" spans="1:21">
      <c r="A1539" s="58"/>
      <c r="B1539" s="355"/>
      <c r="C1539" s="355"/>
      <c r="D1539" s="191"/>
      <c r="E1539" s="206">
        <f>IF(AND(Einträge!D1539&gt;=29,Einträge!D1539&lt;32),2,IF(AND(Einträge!D1539&gt;=32,Einträge!D1539&lt;=35),3,(IF(AND(Einträge!D1539&lt;29,Einträge!D1539&gt;0),1,IF(Einträge!D1539="",0,4)))))</f>
        <v>0</v>
      </c>
      <c r="F1539" s="351"/>
      <c r="G1539" s="352"/>
      <c r="H1539" s="351"/>
      <c r="I1539" s="352"/>
      <c r="J1539" s="345"/>
      <c r="K1539" s="346"/>
      <c r="L1539" s="346"/>
      <c r="M1539" s="188"/>
      <c r="N1539" s="31"/>
      <c r="O1539" s="30"/>
      <c r="P1539" s="30"/>
      <c r="Q1539" s="31"/>
      <c r="R1539" s="31"/>
      <c r="S1539" s="228"/>
      <c r="T1539" s="242"/>
      <c r="U1539" s="235"/>
    </row>
    <row r="1540" spans="1:21">
      <c r="A1540" s="36"/>
      <c r="B1540" s="353"/>
      <c r="C1540" s="354"/>
      <c r="D1540" s="137"/>
      <c r="E1540" s="206">
        <f>IF(AND(Einträge!D1540&gt;=29,Einträge!D1540&lt;32),2,IF(AND(Einträge!D1540&gt;=32,Einträge!D1540&lt;=35),3,(IF(AND(Einträge!D1540&lt;29,Einträge!D1540&gt;0),1,IF(Einträge!D1540="",0,4)))))</f>
        <v>0</v>
      </c>
      <c r="F1540" s="349"/>
      <c r="G1540" s="350"/>
      <c r="H1540" s="349"/>
      <c r="I1540" s="350"/>
      <c r="J1540" s="347"/>
      <c r="K1540" s="348"/>
      <c r="L1540" s="348"/>
      <c r="M1540" s="188"/>
      <c r="N1540" s="35"/>
      <c r="O1540" s="34"/>
      <c r="P1540" s="34"/>
      <c r="Q1540" s="35"/>
      <c r="R1540" s="35"/>
      <c r="S1540" s="227"/>
      <c r="T1540" s="241"/>
      <c r="U1540" s="234"/>
    </row>
    <row r="1541" spans="1:21">
      <c r="A1541" s="58"/>
      <c r="B1541" s="355"/>
      <c r="C1541" s="355"/>
      <c r="D1541" s="191"/>
      <c r="E1541" s="206">
        <f>IF(AND(Einträge!D1541&gt;=29,Einträge!D1541&lt;32),2,IF(AND(Einträge!D1541&gt;=32,Einträge!D1541&lt;=35),3,(IF(AND(Einträge!D1541&lt;29,Einträge!D1541&gt;0),1,IF(Einträge!D1541="",0,4)))))</f>
        <v>0</v>
      </c>
      <c r="F1541" s="351"/>
      <c r="G1541" s="352"/>
      <c r="H1541" s="351"/>
      <c r="I1541" s="352"/>
      <c r="J1541" s="345"/>
      <c r="K1541" s="346"/>
      <c r="L1541" s="346"/>
      <c r="M1541" s="188"/>
      <c r="N1541" s="31"/>
      <c r="O1541" s="30"/>
      <c r="P1541" s="30"/>
      <c r="Q1541" s="31"/>
      <c r="R1541" s="31"/>
      <c r="S1541" s="228"/>
      <c r="T1541" s="242"/>
      <c r="U1541" s="235"/>
    </row>
    <row r="1542" spans="1:21">
      <c r="A1542" s="36"/>
      <c r="B1542" s="353"/>
      <c r="C1542" s="354"/>
      <c r="D1542" s="137"/>
      <c r="E1542" s="206">
        <f>IF(AND(Einträge!D1542&gt;=29,Einträge!D1542&lt;32),2,IF(AND(Einträge!D1542&gt;=32,Einträge!D1542&lt;=35),3,(IF(AND(Einträge!D1542&lt;29,Einträge!D1542&gt;0),1,IF(Einträge!D1542="",0,4)))))</f>
        <v>0</v>
      </c>
      <c r="F1542" s="349"/>
      <c r="G1542" s="350"/>
      <c r="H1542" s="349"/>
      <c r="I1542" s="350"/>
      <c r="J1542" s="347"/>
      <c r="K1542" s="348"/>
      <c r="L1542" s="348"/>
      <c r="M1542" s="188"/>
      <c r="N1542" s="35"/>
      <c r="O1542" s="34"/>
      <c r="P1542" s="34"/>
      <c r="Q1542" s="35"/>
      <c r="R1542" s="35"/>
      <c r="S1542" s="227"/>
      <c r="T1542" s="241"/>
      <c r="U1542" s="234"/>
    </row>
    <row r="1543" spans="1:21">
      <c r="A1543" s="58"/>
      <c r="B1543" s="355"/>
      <c r="C1543" s="355"/>
      <c r="D1543" s="191"/>
      <c r="E1543" s="206">
        <f>IF(AND(Einträge!D1543&gt;=29,Einträge!D1543&lt;32),2,IF(AND(Einträge!D1543&gt;=32,Einträge!D1543&lt;=35),3,(IF(AND(Einträge!D1543&lt;29,Einträge!D1543&gt;0),1,IF(Einträge!D1543="",0,4)))))</f>
        <v>0</v>
      </c>
      <c r="F1543" s="351"/>
      <c r="G1543" s="352"/>
      <c r="H1543" s="351"/>
      <c r="I1543" s="352"/>
      <c r="J1543" s="345"/>
      <c r="K1543" s="346"/>
      <c r="L1543" s="346"/>
      <c r="M1543" s="188"/>
      <c r="N1543" s="31"/>
      <c r="O1543" s="30"/>
      <c r="P1543" s="30"/>
      <c r="Q1543" s="31"/>
      <c r="R1543" s="31"/>
      <c r="S1543" s="228"/>
      <c r="T1543" s="242"/>
      <c r="U1543" s="235"/>
    </row>
    <row r="1544" spans="1:21">
      <c r="A1544" s="36"/>
      <c r="B1544" s="353"/>
      <c r="C1544" s="354"/>
      <c r="D1544" s="137"/>
      <c r="E1544" s="206">
        <f>IF(AND(Einträge!D1544&gt;=29,Einträge!D1544&lt;32),2,IF(AND(Einträge!D1544&gt;=32,Einträge!D1544&lt;=35),3,(IF(AND(Einträge!D1544&lt;29,Einträge!D1544&gt;0),1,IF(Einträge!D1544="",0,4)))))</f>
        <v>0</v>
      </c>
      <c r="F1544" s="349"/>
      <c r="G1544" s="350"/>
      <c r="H1544" s="349"/>
      <c r="I1544" s="350"/>
      <c r="J1544" s="347"/>
      <c r="K1544" s="348"/>
      <c r="L1544" s="348"/>
      <c r="M1544" s="188"/>
      <c r="N1544" s="35"/>
      <c r="O1544" s="34"/>
      <c r="P1544" s="34"/>
      <c r="Q1544" s="35"/>
      <c r="R1544" s="35"/>
      <c r="S1544" s="227"/>
      <c r="T1544" s="241"/>
      <c r="U1544" s="234"/>
    </row>
    <row r="1545" spans="1:21">
      <c r="A1545" s="58"/>
      <c r="B1545" s="355"/>
      <c r="C1545" s="355"/>
      <c r="D1545" s="191"/>
      <c r="E1545" s="206">
        <f>IF(AND(Einträge!D1545&gt;=29,Einträge!D1545&lt;32),2,IF(AND(Einträge!D1545&gt;=32,Einträge!D1545&lt;=35),3,(IF(AND(Einträge!D1545&lt;29,Einträge!D1545&gt;0),1,IF(Einträge!D1545="",0,4)))))</f>
        <v>0</v>
      </c>
      <c r="F1545" s="351"/>
      <c r="G1545" s="352"/>
      <c r="H1545" s="351"/>
      <c r="I1545" s="352"/>
      <c r="J1545" s="345"/>
      <c r="K1545" s="346"/>
      <c r="L1545" s="346"/>
      <c r="M1545" s="188"/>
      <c r="N1545" s="31"/>
      <c r="O1545" s="30"/>
      <c r="P1545" s="30"/>
      <c r="Q1545" s="31"/>
      <c r="R1545" s="31"/>
      <c r="S1545" s="228"/>
      <c r="T1545" s="242"/>
      <c r="U1545" s="235"/>
    </row>
    <row r="1546" spans="1:21">
      <c r="A1546" s="36"/>
      <c r="B1546" s="353"/>
      <c r="C1546" s="354"/>
      <c r="D1546" s="137"/>
      <c r="E1546" s="206">
        <f>IF(AND(Einträge!D1546&gt;=29,Einträge!D1546&lt;32),2,IF(AND(Einträge!D1546&gt;=32,Einträge!D1546&lt;=35),3,(IF(AND(Einträge!D1546&lt;29,Einträge!D1546&gt;0),1,IF(Einträge!D1546="",0,4)))))</f>
        <v>0</v>
      </c>
      <c r="F1546" s="349"/>
      <c r="G1546" s="350"/>
      <c r="H1546" s="349"/>
      <c r="I1546" s="350"/>
      <c r="J1546" s="347"/>
      <c r="K1546" s="348"/>
      <c r="L1546" s="348"/>
      <c r="M1546" s="188"/>
      <c r="N1546" s="35"/>
      <c r="O1546" s="34"/>
      <c r="P1546" s="34"/>
      <c r="Q1546" s="35"/>
      <c r="R1546" s="35"/>
      <c r="S1546" s="227"/>
      <c r="T1546" s="241"/>
      <c r="U1546" s="234"/>
    </row>
    <row r="1547" spans="1:21">
      <c r="A1547" s="58"/>
      <c r="B1547" s="355"/>
      <c r="C1547" s="355"/>
      <c r="D1547" s="191"/>
      <c r="E1547" s="206">
        <f>IF(AND(Einträge!D1547&gt;=29,Einträge!D1547&lt;32),2,IF(AND(Einträge!D1547&gt;=32,Einträge!D1547&lt;=35),3,(IF(AND(Einträge!D1547&lt;29,Einträge!D1547&gt;0),1,IF(Einträge!D1547="",0,4)))))</f>
        <v>0</v>
      </c>
      <c r="F1547" s="351"/>
      <c r="G1547" s="352"/>
      <c r="H1547" s="351"/>
      <c r="I1547" s="352"/>
      <c r="J1547" s="345"/>
      <c r="K1547" s="346"/>
      <c r="L1547" s="346"/>
      <c r="M1547" s="188"/>
      <c r="N1547" s="31"/>
      <c r="O1547" s="30"/>
      <c r="P1547" s="30"/>
      <c r="Q1547" s="31"/>
      <c r="R1547" s="31"/>
      <c r="S1547" s="228"/>
      <c r="T1547" s="242"/>
      <c r="U1547" s="235"/>
    </row>
    <row r="1548" spans="1:21">
      <c r="A1548" s="36"/>
      <c r="B1548" s="353"/>
      <c r="C1548" s="354"/>
      <c r="D1548" s="137"/>
      <c r="E1548" s="206">
        <f>IF(AND(Einträge!D1548&gt;=29,Einträge!D1548&lt;32),2,IF(AND(Einträge!D1548&gt;=32,Einträge!D1548&lt;=35),3,(IF(AND(Einträge!D1548&lt;29,Einträge!D1548&gt;0),1,IF(Einträge!D1548="",0,4)))))</f>
        <v>0</v>
      </c>
      <c r="F1548" s="349"/>
      <c r="G1548" s="350"/>
      <c r="H1548" s="349"/>
      <c r="I1548" s="350"/>
      <c r="J1548" s="347"/>
      <c r="K1548" s="348"/>
      <c r="L1548" s="348"/>
      <c r="M1548" s="188"/>
      <c r="N1548" s="53"/>
      <c r="O1548" s="54"/>
      <c r="P1548" s="54"/>
      <c r="Q1548" s="53"/>
      <c r="R1548" s="53"/>
      <c r="S1548" s="230"/>
      <c r="T1548" s="244"/>
      <c r="U1548" s="237"/>
    </row>
    <row r="1549" spans="1:21">
      <c r="A1549" s="58"/>
      <c r="B1549" s="355"/>
      <c r="C1549" s="355"/>
      <c r="D1549" s="191"/>
      <c r="E1549" s="206">
        <f>IF(AND(Einträge!D1549&gt;=29,Einträge!D1549&lt;32),2,IF(AND(Einträge!D1549&gt;=32,Einträge!D1549&lt;=35),3,(IF(AND(Einträge!D1549&lt;29,Einträge!D1549&gt;0),1,IF(Einträge!D1549="",0,4)))))</f>
        <v>0</v>
      </c>
      <c r="F1549" s="351"/>
      <c r="G1549" s="352"/>
      <c r="H1549" s="351"/>
      <c r="I1549" s="352"/>
      <c r="J1549" s="345"/>
      <c r="K1549" s="346"/>
      <c r="L1549" s="346"/>
      <c r="M1549" s="188"/>
      <c r="N1549" s="31"/>
      <c r="O1549" s="30"/>
      <c r="P1549" s="30"/>
      <c r="Q1549" s="31"/>
      <c r="R1549" s="31"/>
      <c r="S1549" s="228"/>
      <c r="T1549" s="242"/>
      <c r="U1549" s="235"/>
    </row>
    <row r="1550" spans="1:21">
      <c r="A1550" s="36"/>
      <c r="B1550" s="353"/>
      <c r="C1550" s="354"/>
      <c r="D1550" s="137"/>
      <c r="E1550" s="206">
        <f>IF(AND(Einträge!D1550&gt;=29,Einträge!D1550&lt;32),2,IF(AND(Einträge!D1550&gt;=32,Einträge!D1550&lt;=35),3,(IF(AND(Einträge!D1550&lt;29,Einträge!D1550&gt;0),1,IF(Einträge!D1550="",0,4)))))</f>
        <v>0</v>
      </c>
      <c r="F1550" s="349"/>
      <c r="G1550" s="350"/>
      <c r="H1550" s="349"/>
      <c r="I1550" s="350"/>
      <c r="J1550" s="347"/>
      <c r="K1550" s="348"/>
      <c r="L1550" s="348"/>
      <c r="M1550" s="188"/>
      <c r="N1550" s="33"/>
      <c r="O1550" s="32"/>
      <c r="P1550" s="32"/>
      <c r="Q1550" s="33"/>
      <c r="R1550" s="33"/>
      <c r="S1550" s="229"/>
      <c r="T1550" s="243"/>
      <c r="U1550" s="236"/>
    </row>
    <row r="1551" spans="1:21">
      <c r="A1551" s="58"/>
      <c r="B1551" s="355"/>
      <c r="C1551" s="355"/>
      <c r="D1551" s="191"/>
      <c r="E1551" s="206">
        <f>IF(AND(Einträge!D1551&gt;=29,Einträge!D1551&lt;32),2,IF(AND(Einträge!D1551&gt;=32,Einträge!D1551&lt;=35),3,(IF(AND(Einträge!D1551&lt;29,Einträge!D1551&gt;0),1,IF(Einträge!D1551="",0,4)))))</f>
        <v>0</v>
      </c>
      <c r="F1551" s="351"/>
      <c r="G1551" s="352"/>
      <c r="H1551" s="351"/>
      <c r="I1551" s="352"/>
      <c r="J1551" s="345"/>
      <c r="K1551" s="346"/>
      <c r="L1551" s="346"/>
      <c r="M1551" s="188"/>
      <c r="N1551" s="31"/>
      <c r="O1551" s="30"/>
      <c r="P1551" s="30"/>
      <c r="Q1551" s="31"/>
      <c r="R1551" s="31"/>
      <c r="S1551" s="228"/>
      <c r="T1551" s="242"/>
      <c r="U1551" s="235"/>
    </row>
    <row r="1552" spans="1:21">
      <c r="A1552" s="36"/>
      <c r="B1552" s="353"/>
      <c r="C1552" s="354"/>
      <c r="D1552" s="137"/>
      <c r="E1552" s="206">
        <f>IF(AND(Einträge!D1552&gt;=29,Einträge!D1552&lt;32),2,IF(AND(Einträge!D1552&gt;=32,Einträge!D1552&lt;=35),3,(IF(AND(Einträge!D1552&lt;29,Einträge!D1552&gt;0),1,IF(Einträge!D1552="",0,4)))))</f>
        <v>0</v>
      </c>
      <c r="F1552" s="349"/>
      <c r="G1552" s="350"/>
      <c r="H1552" s="349"/>
      <c r="I1552" s="350"/>
      <c r="J1552" s="347"/>
      <c r="K1552" s="348"/>
      <c r="L1552" s="348"/>
      <c r="M1552" s="188"/>
      <c r="N1552" s="35"/>
      <c r="O1552" s="34"/>
      <c r="P1552" s="34"/>
      <c r="Q1552" s="35"/>
      <c r="R1552" s="35"/>
      <c r="S1552" s="227"/>
      <c r="T1552" s="241"/>
      <c r="U1552" s="234"/>
    </row>
    <row r="1553" spans="1:21">
      <c r="A1553" s="58"/>
      <c r="B1553" s="355"/>
      <c r="C1553" s="355"/>
      <c r="D1553" s="191"/>
      <c r="E1553" s="206">
        <f>IF(AND(Einträge!D1553&gt;=29,Einträge!D1553&lt;32),2,IF(AND(Einträge!D1553&gt;=32,Einträge!D1553&lt;=35),3,(IF(AND(Einträge!D1553&lt;29,Einträge!D1553&gt;0),1,IF(Einträge!D1553="",0,4)))))</f>
        <v>0</v>
      </c>
      <c r="F1553" s="351"/>
      <c r="G1553" s="352"/>
      <c r="H1553" s="351"/>
      <c r="I1553" s="352"/>
      <c r="J1553" s="345"/>
      <c r="K1553" s="346"/>
      <c r="L1553" s="346"/>
      <c r="M1553" s="188"/>
      <c r="N1553" s="31"/>
      <c r="O1553" s="30"/>
      <c r="P1553" s="30"/>
      <c r="Q1553" s="31"/>
      <c r="R1553" s="31"/>
      <c r="S1553" s="228"/>
      <c r="T1553" s="242"/>
      <c r="U1553" s="235"/>
    </row>
    <row r="1554" spans="1:21">
      <c r="A1554" s="36"/>
      <c r="B1554" s="353"/>
      <c r="C1554" s="354"/>
      <c r="D1554" s="137"/>
      <c r="E1554" s="206">
        <f>IF(AND(Einträge!D1554&gt;=29,Einträge!D1554&lt;32),2,IF(AND(Einträge!D1554&gt;=32,Einträge!D1554&lt;=35),3,(IF(AND(Einträge!D1554&lt;29,Einträge!D1554&gt;0),1,IF(Einträge!D1554="",0,4)))))</f>
        <v>0</v>
      </c>
      <c r="F1554" s="349"/>
      <c r="G1554" s="350"/>
      <c r="H1554" s="349"/>
      <c r="I1554" s="350"/>
      <c r="J1554" s="347"/>
      <c r="K1554" s="348"/>
      <c r="L1554" s="348"/>
      <c r="M1554" s="188"/>
      <c r="N1554" s="35"/>
      <c r="O1554" s="34"/>
      <c r="P1554" s="34"/>
      <c r="Q1554" s="35"/>
      <c r="R1554" s="35"/>
      <c r="S1554" s="227"/>
      <c r="T1554" s="241"/>
      <c r="U1554" s="234"/>
    </row>
    <row r="1555" spans="1:21">
      <c r="A1555" s="58"/>
      <c r="B1555" s="355"/>
      <c r="C1555" s="355"/>
      <c r="D1555" s="191"/>
      <c r="E1555" s="206">
        <f>IF(AND(Einträge!D1555&gt;=29,Einträge!D1555&lt;32),2,IF(AND(Einträge!D1555&gt;=32,Einträge!D1555&lt;=35),3,(IF(AND(Einträge!D1555&lt;29,Einträge!D1555&gt;0),1,IF(Einträge!D1555="",0,4)))))</f>
        <v>0</v>
      </c>
      <c r="F1555" s="351"/>
      <c r="G1555" s="352"/>
      <c r="H1555" s="351"/>
      <c r="I1555" s="352"/>
      <c r="J1555" s="345"/>
      <c r="K1555" s="346"/>
      <c r="L1555" s="346"/>
      <c r="M1555" s="188"/>
      <c r="N1555" s="31"/>
      <c r="O1555" s="30"/>
      <c r="P1555" s="30"/>
      <c r="Q1555" s="31"/>
      <c r="R1555" s="31"/>
      <c r="S1555" s="228"/>
      <c r="T1555" s="242"/>
      <c r="U1555" s="235"/>
    </row>
    <row r="1556" spans="1:21">
      <c r="A1556" s="36"/>
      <c r="B1556" s="353"/>
      <c r="C1556" s="354"/>
      <c r="D1556" s="137"/>
      <c r="E1556" s="206">
        <f>IF(AND(Einträge!D1556&gt;=29,Einträge!D1556&lt;32),2,IF(AND(Einträge!D1556&gt;=32,Einträge!D1556&lt;=35),3,(IF(AND(Einträge!D1556&lt;29,Einträge!D1556&gt;0),1,IF(Einträge!D1556="",0,4)))))</f>
        <v>0</v>
      </c>
      <c r="F1556" s="349"/>
      <c r="G1556" s="350"/>
      <c r="H1556" s="349"/>
      <c r="I1556" s="350"/>
      <c r="J1556" s="347"/>
      <c r="K1556" s="348"/>
      <c r="L1556" s="348"/>
      <c r="M1556" s="188"/>
      <c r="N1556" s="35"/>
      <c r="O1556" s="34"/>
      <c r="P1556" s="34"/>
      <c r="Q1556" s="35"/>
      <c r="R1556" s="35"/>
      <c r="S1556" s="227"/>
      <c r="T1556" s="241"/>
      <c r="U1556" s="234"/>
    </row>
    <row r="1557" spans="1:21">
      <c r="A1557" s="58"/>
      <c r="B1557" s="355"/>
      <c r="C1557" s="355"/>
      <c r="D1557" s="191"/>
      <c r="E1557" s="206">
        <f>IF(AND(Einträge!D1557&gt;=29,Einträge!D1557&lt;32),2,IF(AND(Einträge!D1557&gt;=32,Einträge!D1557&lt;=35),3,(IF(AND(Einträge!D1557&lt;29,Einträge!D1557&gt;0),1,IF(Einträge!D1557="",0,4)))))</f>
        <v>0</v>
      </c>
      <c r="F1557" s="351"/>
      <c r="G1557" s="352"/>
      <c r="H1557" s="351"/>
      <c r="I1557" s="352"/>
      <c r="J1557" s="345"/>
      <c r="K1557" s="346"/>
      <c r="L1557" s="346"/>
      <c r="M1557" s="188"/>
      <c r="N1557" s="31"/>
      <c r="O1557" s="30"/>
      <c r="P1557" s="30"/>
      <c r="Q1557" s="31"/>
      <c r="R1557" s="31"/>
      <c r="S1557" s="228"/>
      <c r="T1557" s="242"/>
      <c r="U1557" s="235"/>
    </row>
    <row r="1558" spans="1:21">
      <c r="A1558" s="36"/>
      <c r="B1558" s="353"/>
      <c r="C1558" s="354"/>
      <c r="D1558" s="137"/>
      <c r="E1558" s="206">
        <f>IF(AND(Einträge!D1558&gt;=29,Einträge!D1558&lt;32),2,IF(AND(Einträge!D1558&gt;=32,Einträge!D1558&lt;=35),3,(IF(AND(Einträge!D1558&lt;29,Einträge!D1558&gt;0),1,IF(Einträge!D1558="",0,4)))))</f>
        <v>0</v>
      </c>
      <c r="F1558" s="349"/>
      <c r="G1558" s="350"/>
      <c r="H1558" s="349"/>
      <c r="I1558" s="350"/>
      <c r="J1558" s="347"/>
      <c r="K1558" s="348"/>
      <c r="L1558" s="348"/>
      <c r="M1558" s="188"/>
      <c r="N1558" s="35"/>
      <c r="O1558" s="34"/>
      <c r="P1558" s="34"/>
      <c r="Q1558" s="35"/>
      <c r="R1558" s="35"/>
      <c r="S1558" s="227"/>
      <c r="T1558" s="241"/>
      <c r="U1558" s="234"/>
    </row>
    <row r="1559" spans="1:21">
      <c r="A1559" s="58"/>
      <c r="B1559" s="355"/>
      <c r="C1559" s="355"/>
      <c r="D1559" s="191"/>
      <c r="E1559" s="206">
        <f>IF(AND(Einträge!D1559&gt;=29,Einträge!D1559&lt;32),2,IF(AND(Einträge!D1559&gt;=32,Einträge!D1559&lt;=35),3,(IF(AND(Einträge!D1559&lt;29,Einträge!D1559&gt;0),1,IF(Einträge!D1559="",0,4)))))</f>
        <v>0</v>
      </c>
      <c r="F1559" s="351"/>
      <c r="G1559" s="352"/>
      <c r="H1559" s="351"/>
      <c r="I1559" s="352"/>
      <c r="J1559" s="345"/>
      <c r="K1559" s="346"/>
      <c r="L1559" s="346"/>
      <c r="M1559" s="188"/>
      <c r="N1559" s="31"/>
      <c r="O1559" s="30"/>
      <c r="P1559" s="30"/>
      <c r="Q1559" s="31"/>
      <c r="R1559" s="31"/>
      <c r="S1559" s="228"/>
      <c r="T1559" s="242"/>
      <c r="U1559" s="235"/>
    </row>
    <row r="1560" spans="1:21">
      <c r="A1560" s="36"/>
      <c r="B1560" s="353"/>
      <c r="C1560" s="354"/>
      <c r="D1560" s="137"/>
      <c r="E1560" s="206">
        <f>IF(AND(Einträge!D1560&gt;=29,Einträge!D1560&lt;32),2,IF(AND(Einträge!D1560&gt;=32,Einträge!D1560&lt;=35),3,(IF(AND(Einträge!D1560&lt;29,Einträge!D1560&gt;0),1,IF(Einträge!D1560="",0,4)))))</f>
        <v>0</v>
      </c>
      <c r="F1560" s="349"/>
      <c r="G1560" s="350"/>
      <c r="H1560" s="349"/>
      <c r="I1560" s="350"/>
      <c r="J1560" s="347"/>
      <c r="K1560" s="348"/>
      <c r="L1560" s="348"/>
      <c r="M1560" s="188"/>
      <c r="N1560" s="35"/>
      <c r="O1560" s="34"/>
      <c r="P1560" s="34"/>
      <c r="Q1560" s="35"/>
      <c r="R1560" s="35"/>
      <c r="S1560" s="227"/>
      <c r="T1560" s="241"/>
      <c r="U1560" s="234"/>
    </row>
    <row r="1561" spans="1:21">
      <c r="A1561" s="58"/>
      <c r="B1561" s="355"/>
      <c r="C1561" s="355"/>
      <c r="D1561" s="191"/>
      <c r="E1561" s="206">
        <f>IF(AND(Einträge!D1561&gt;=29,Einträge!D1561&lt;32),2,IF(AND(Einträge!D1561&gt;=32,Einträge!D1561&lt;=35),3,(IF(AND(Einträge!D1561&lt;29,Einträge!D1561&gt;0),1,IF(Einträge!D1561="",0,4)))))</f>
        <v>0</v>
      </c>
      <c r="F1561" s="351"/>
      <c r="G1561" s="352"/>
      <c r="H1561" s="351"/>
      <c r="I1561" s="352"/>
      <c r="J1561" s="345"/>
      <c r="K1561" s="346"/>
      <c r="L1561" s="346"/>
      <c r="M1561" s="188"/>
      <c r="N1561" s="31"/>
      <c r="O1561" s="30"/>
      <c r="P1561" s="30"/>
      <c r="Q1561" s="31"/>
      <c r="R1561" s="31"/>
      <c r="S1561" s="228"/>
      <c r="T1561" s="242"/>
      <c r="U1561" s="235"/>
    </row>
    <row r="1562" spans="1:21">
      <c r="A1562" s="36"/>
      <c r="B1562" s="353"/>
      <c r="C1562" s="354"/>
      <c r="D1562" s="137"/>
      <c r="E1562" s="206">
        <f>IF(AND(Einträge!D1562&gt;=29,Einträge!D1562&lt;32),2,IF(AND(Einträge!D1562&gt;=32,Einträge!D1562&lt;=35),3,(IF(AND(Einträge!D1562&lt;29,Einträge!D1562&gt;0),1,IF(Einträge!D1562="",0,4)))))</f>
        <v>0</v>
      </c>
      <c r="F1562" s="349"/>
      <c r="G1562" s="350"/>
      <c r="H1562" s="349"/>
      <c r="I1562" s="350"/>
      <c r="J1562" s="347"/>
      <c r="K1562" s="348"/>
      <c r="L1562" s="348"/>
      <c r="M1562" s="188"/>
      <c r="N1562" s="35"/>
      <c r="O1562" s="34"/>
      <c r="P1562" s="34"/>
      <c r="Q1562" s="35"/>
      <c r="R1562" s="35"/>
      <c r="S1562" s="227"/>
      <c r="T1562" s="241"/>
      <c r="U1562" s="234"/>
    </row>
    <row r="1563" spans="1:21">
      <c r="A1563" s="58"/>
      <c r="B1563" s="355"/>
      <c r="C1563" s="355"/>
      <c r="D1563" s="191"/>
      <c r="E1563" s="206">
        <f>IF(AND(Einträge!D1563&gt;=29,Einträge!D1563&lt;32),2,IF(AND(Einträge!D1563&gt;=32,Einträge!D1563&lt;=35),3,(IF(AND(Einträge!D1563&lt;29,Einträge!D1563&gt;0),1,IF(Einträge!D1563="",0,4)))))</f>
        <v>0</v>
      </c>
      <c r="F1563" s="351"/>
      <c r="G1563" s="352"/>
      <c r="H1563" s="351"/>
      <c r="I1563" s="352"/>
      <c r="J1563" s="345"/>
      <c r="K1563" s="346"/>
      <c r="L1563" s="346"/>
      <c r="M1563" s="188"/>
      <c r="N1563" s="31"/>
      <c r="O1563" s="30"/>
      <c r="P1563" s="30"/>
      <c r="Q1563" s="31"/>
      <c r="R1563" s="31"/>
      <c r="S1563" s="228"/>
      <c r="T1563" s="242"/>
      <c r="U1563" s="235"/>
    </row>
    <row r="1564" spans="1:21">
      <c r="A1564" s="36"/>
      <c r="B1564" s="353"/>
      <c r="C1564" s="354"/>
      <c r="D1564" s="137"/>
      <c r="E1564" s="206">
        <f>IF(AND(Einträge!D1564&gt;=29,Einträge!D1564&lt;32),2,IF(AND(Einträge!D1564&gt;=32,Einträge!D1564&lt;=35),3,(IF(AND(Einträge!D1564&lt;29,Einträge!D1564&gt;0),1,IF(Einträge!D1564="",0,4)))))</f>
        <v>0</v>
      </c>
      <c r="F1564" s="349"/>
      <c r="G1564" s="350"/>
      <c r="H1564" s="349"/>
      <c r="I1564" s="350"/>
      <c r="J1564" s="347"/>
      <c r="K1564" s="348"/>
      <c r="L1564" s="348"/>
      <c r="M1564" s="188"/>
      <c r="N1564" s="35"/>
      <c r="O1564" s="34"/>
      <c r="P1564" s="34"/>
      <c r="Q1564" s="35"/>
      <c r="R1564" s="35"/>
      <c r="S1564" s="227"/>
      <c r="T1564" s="241"/>
      <c r="U1564" s="234"/>
    </row>
    <row r="1565" spans="1:21">
      <c r="A1565" s="58"/>
      <c r="B1565" s="355"/>
      <c r="C1565" s="355"/>
      <c r="D1565" s="191"/>
      <c r="E1565" s="206">
        <f>IF(AND(Einträge!D1565&gt;=29,Einträge!D1565&lt;32),2,IF(AND(Einträge!D1565&gt;=32,Einträge!D1565&lt;=35),3,(IF(AND(Einträge!D1565&lt;29,Einträge!D1565&gt;0),1,IF(Einträge!D1565="",0,4)))))</f>
        <v>0</v>
      </c>
      <c r="F1565" s="351"/>
      <c r="G1565" s="352"/>
      <c r="H1565" s="351"/>
      <c r="I1565" s="352"/>
      <c r="J1565" s="345"/>
      <c r="K1565" s="346"/>
      <c r="L1565" s="346"/>
      <c r="M1565" s="188"/>
      <c r="N1565" s="31"/>
      <c r="O1565" s="30"/>
      <c r="P1565" s="30"/>
      <c r="Q1565" s="31"/>
      <c r="R1565" s="31"/>
      <c r="S1565" s="228"/>
      <c r="T1565" s="242"/>
      <c r="U1565" s="235"/>
    </row>
    <row r="1566" spans="1:21">
      <c r="A1566" s="36"/>
      <c r="B1566" s="353"/>
      <c r="C1566" s="354"/>
      <c r="D1566" s="137"/>
      <c r="E1566" s="206">
        <f>IF(AND(Einträge!D1566&gt;=29,Einträge!D1566&lt;32),2,IF(AND(Einträge!D1566&gt;=32,Einträge!D1566&lt;=35),3,(IF(AND(Einträge!D1566&lt;29,Einträge!D1566&gt;0),1,IF(Einträge!D1566="",0,4)))))</f>
        <v>0</v>
      </c>
      <c r="F1566" s="349"/>
      <c r="G1566" s="350"/>
      <c r="H1566" s="349"/>
      <c r="I1566" s="350"/>
      <c r="J1566" s="347"/>
      <c r="K1566" s="348"/>
      <c r="L1566" s="348"/>
      <c r="M1566" s="188"/>
      <c r="N1566" s="35"/>
      <c r="O1566" s="34"/>
      <c r="P1566" s="34"/>
      <c r="Q1566" s="35"/>
      <c r="R1566" s="35"/>
      <c r="S1566" s="227"/>
      <c r="T1566" s="241"/>
      <c r="U1566" s="234"/>
    </row>
    <row r="1567" spans="1:21">
      <c r="A1567" s="58"/>
      <c r="B1567" s="355"/>
      <c r="C1567" s="355"/>
      <c r="D1567" s="191"/>
      <c r="E1567" s="206">
        <f>IF(AND(Einträge!D1567&gt;=29,Einträge!D1567&lt;32),2,IF(AND(Einträge!D1567&gt;=32,Einträge!D1567&lt;=35),3,(IF(AND(Einträge!D1567&lt;29,Einträge!D1567&gt;0),1,IF(Einträge!D1567="",0,4)))))</f>
        <v>0</v>
      </c>
      <c r="F1567" s="351"/>
      <c r="G1567" s="352"/>
      <c r="H1567" s="351"/>
      <c r="I1567" s="352"/>
      <c r="J1567" s="345"/>
      <c r="K1567" s="346"/>
      <c r="L1567" s="346"/>
      <c r="M1567" s="188"/>
      <c r="N1567" s="31"/>
      <c r="O1567" s="30"/>
      <c r="P1567" s="30"/>
      <c r="Q1567" s="31"/>
      <c r="R1567" s="31"/>
      <c r="S1567" s="228"/>
      <c r="T1567" s="242"/>
      <c r="U1567" s="235"/>
    </row>
    <row r="1568" spans="1:21">
      <c r="A1568" s="36"/>
      <c r="B1568" s="353"/>
      <c r="C1568" s="354"/>
      <c r="D1568" s="137"/>
      <c r="E1568" s="206">
        <f>IF(AND(Einträge!D1568&gt;=29,Einträge!D1568&lt;32),2,IF(AND(Einträge!D1568&gt;=32,Einträge!D1568&lt;=35),3,(IF(AND(Einträge!D1568&lt;29,Einträge!D1568&gt;0),1,IF(Einträge!D1568="",0,4)))))</f>
        <v>0</v>
      </c>
      <c r="F1568" s="349"/>
      <c r="G1568" s="350"/>
      <c r="H1568" s="349"/>
      <c r="I1568" s="350"/>
      <c r="J1568" s="347"/>
      <c r="K1568" s="348"/>
      <c r="L1568" s="348"/>
      <c r="M1568" s="188"/>
      <c r="N1568" s="53"/>
      <c r="O1568" s="54"/>
      <c r="P1568" s="54"/>
      <c r="Q1568" s="53"/>
      <c r="R1568" s="53"/>
      <c r="S1568" s="230"/>
      <c r="T1568" s="244"/>
      <c r="U1568" s="237"/>
    </row>
    <row r="1569" spans="1:21">
      <c r="A1569" s="58"/>
      <c r="B1569" s="355"/>
      <c r="C1569" s="355"/>
      <c r="D1569" s="191"/>
      <c r="E1569" s="206">
        <f>IF(AND(Einträge!D1569&gt;=29,Einträge!D1569&lt;32),2,IF(AND(Einträge!D1569&gt;=32,Einträge!D1569&lt;=35),3,(IF(AND(Einträge!D1569&lt;29,Einträge!D1569&gt;0),1,IF(Einträge!D1569="",0,4)))))</f>
        <v>0</v>
      </c>
      <c r="F1569" s="351"/>
      <c r="G1569" s="352"/>
      <c r="H1569" s="351"/>
      <c r="I1569" s="352"/>
      <c r="J1569" s="345"/>
      <c r="K1569" s="346"/>
      <c r="L1569" s="346"/>
      <c r="M1569" s="188"/>
      <c r="N1569" s="31"/>
      <c r="O1569" s="30"/>
      <c r="P1569" s="30"/>
      <c r="Q1569" s="31"/>
      <c r="R1569" s="31"/>
      <c r="S1569" s="228"/>
      <c r="T1569" s="242"/>
      <c r="U1569" s="235"/>
    </row>
    <row r="1570" spans="1:21">
      <c r="A1570" s="36"/>
      <c r="B1570" s="353"/>
      <c r="C1570" s="354"/>
      <c r="D1570" s="137"/>
      <c r="E1570" s="206">
        <f>IF(AND(Einträge!D1570&gt;=29,Einträge!D1570&lt;32),2,IF(AND(Einträge!D1570&gt;=32,Einträge!D1570&lt;=35),3,(IF(AND(Einträge!D1570&lt;29,Einträge!D1570&gt;0),1,IF(Einträge!D1570="",0,4)))))</f>
        <v>0</v>
      </c>
      <c r="F1570" s="349"/>
      <c r="G1570" s="350"/>
      <c r="H1570" s="349"/>
      <c r="I1570" s="350"/>
      <c r="J1570" s="347"/>
      <c r="K1570" s="348"/>
      <c r="L1570" s="348"/>
      <c r="M1570" s="188"/>
      <c r="N1570" s="33"/>
      <c r="O1570" s="32"/>
      <c r="P1570" s="32"/>
      <c r="Q1570" s="33"/>
      <c r="R1570" s="33"/>
      <c r="S1570" s="229"/>
      <c r="T1570" s="243"/>
      <c r="U1570" s="236"/>
    </row>
    <row r="1571" spans="1:21">
      <c r="A1571" s="58"/>
      <c r="B1571" s="355"/>
      <c r="C1571" s="355"/>
      <c r="D1571" s="191"/>
      <c r="E1571" s="206">
        <f>IF(AND(Einträge!D1571&gt;=29,Einträge!D1571&lt;32),2,IF(AND(Einträge!D1571&gt;=32,Einträge!D1571&lt;=35),3,(IF(AND(Einträge!D1571&lt;29,Einträge!D1571&gt;0),1,IF(Einträge!D1571="",0,4)))))</f>
        <v>0</v>
      </c>
      <c r="F1571" s="351"/>
      <c r="G1571" s="352"/>
      <c r="H1571" s="351"/>
      <c r="I1571" s="352"/>
      <c r="J1571" s="345"/>
      <c r="K1571" s="346"/>
      <c r="L1571" s="346"/>
      <c r="M1571" s="188"/>
      <c r="N1571" s="31"/>
      <c r="O1571" s="30"/>
      <c r="P1571" s="30"/>
      <c r="Q1571" s="31"/>
      <c r="R1571" s="31"/>
      <c r="S1571" s="228"/>
      <c r="T1571" s="242"/>
      <c r="U1571" s="235"/>
    </row>
    <row r="1572" spans="1:21">
      <c r="A1572" s="36"/>
      <c r="B1572" s="353"/>
      <c r="C1572" s="354"/>
      <c r="D1572" s="137"/>
      <c r="E1572" s="206">
        <f>IF(AND(Einträge!D1572&gt;=29,Einträge!D1572&lt;32),2,IF(AND(Einträge!D1572&gt;=32,Einträge!D1572&lt;=35),3,(IF(AND(Einträge!D1572&lt;29,Einträge!D1572&gt;0),1,IF(Einträge!D1572="",0,4)))))</f>
        <v>0</v>
      </c>
      <c r="F1572" s="349"/>
      <c r="G1572" s="350"/>
      <c r="H1572" s="349"/>
      <c r="I1572" s="350"/>
      <c r="J1572" s="347"/>
      <c r="K1572" s="348"/>
      <c r="L1572" s="348"/>
      <c r="M1572" s="188"/>
      <c r="N1572" s="35"/>
      <c r="O1572" s="34"/>
      <c r="P1572" s="34"/>
      <c r="Q1572" s="35"/>
      <c r="R1572" s="35"/>
      <c r="S1572" s="227"/>
      <c r="T1572" s="241"/>
      <c r="U1572" s="234"/>
    </row>
    <row r="1573" spans="1:21">
      <c r="A1573" s="58"/>
      <c r="B1573" s="355"/>
      <c r="C1573" s="355"/>
      <c r="D1573" s="191"/>
      <c r="E1573" s="206">
        <f>IF(AND(Einträge!D1573&gt;=29,Einträge!D1573&lt;32),2,IF(AND(Einträge!D1573&gt;=32,Einträge!D1573&lt;=35),3,(IF(AND(Einträge!D1573&lt;29,Einträge!D1573&gt;0),1,IF(Einträge!D1573="",0,4)))))</f>
        <v>0</v>
      </c>
      <c r="F1573" s="351"/>
      <c r="G1573" s="352"/>
      <c r="H1573" s="351"/>
      <c r="I1573" s="352"/>
      <c r="J1573" s="345"/>
      <c r="K1573" s="346"/>
      <c r="L1573" s="346"/>
      <c r="M1573" s="188"/>
      <c r="N1573" s="31"/>
      <c r="O1573" s="30"/>
      <c r="P1573" s="30"/>
      <c r="Q1573" s="31"/>
      <c r="R1573" s="31"/>
      <c r="S1573" s="228"/>
      <c r="T1573" s="242"/>
      <c r="U1573" s="235"/>
    </row>
    <row r="1574" spans="1:21">
      <c r="A1574" s="36"/>
      <c r="B1574" s="353"/>
      <c r="C1574" s="354"/>
      <c r="D1574" s="137"/>
      <c r="E1574" s="206">
        <f>IF(AND(Einträge!D1574&gt;=29,Einträge!D1574&lt;32),2,IF(AND(Einträge!D1574&gt;=32,Einträge!D1574&lt;=35),3,(IF(AND(Einträge!D1574&lt;29,Einträge!D1574&gt;0),1,IF(Einträge!D1574="",0,4)))))</f>
        <v>0</v>
      </c>
      <c r="F1574" s="349"/>
      <c r="G1574" s="350"/>
      <c r="H1574" s="349"/>
      <c r="I1574" s="350"/>
      <c r="J1574" s="347"/>
      <c r="K1574" s="348"/>
      <c r="L1574" s="348"/>
      <c r="M1574" s="188"/>
      <c r="N1574" s="35"/>
      <c r="O1574" s="34"/>
      <c r="P1574" s="34"/>
      <c r="Q1574" s="35"/>
      <c r="R1574" s="35"/>
      <c r="S1574" s="227"/>
      <c r="T1574" s="241"/>
      <c r="U1574" s="234"/>
    </row>
    <row r="1575" spans="1:21">
      <c r="A1575" s="58"/>
      <c r="B1575" s="355"/>
      <c r="C1575" s="355"/>
      <c r="D1575" s="191"/>
      <c r="E1575" s="206">
        <f>IF(AND(Einträge!D1575&gt;=29,Einträge!D1575&lt;32),2,IF(AND(Einträge!D1575&gt;=32,Einträge!D1575&lt;=35),3,(IF(AND(Einträge!D1575&lt;29,Einträge!D1575&gt;0),1,IF(Einträge!D1575="",0,4)))))</f>
        <v>0</v>
      </c>
      <c r="F1575" s="351"/>
      <c r="G1575" s="352"/>
      <c r="H1575" s="351"/>
      <c r="I1575" s="352"/>
      <c r="J1575" s="345"/>
      <c r="K1575" s="346"/>
      <c r="L1575" s="346"/>
      <c r="M1575" s="188"/>
      <c r="N1575" s="31"/>
      <c r="O1575" s="30"/>
      <c r="P1575" s="30"/>
      <c r="Q1575" s="31"/>
      <c r="R1575" s="31"/>
      <c r="S1575" s="228"/>
      <c r="T1575" s="242"/>
      <c r="U1575" s="235"/>
    </row>
    <row r="1576" spans="1:21">
      <c r="A1576" s="36"/>
      <c r="B1576" s="353"/>
      <c r="C1576" s="354"/>
      <c r="D1576" s="137"/>
      <c r="E1576" s="206">
        <f>IF(AND(Einträge!D1576&gt;=29,Einträge!D1576&lt;32),2,IF(AND(Einträge!D1576&gt;=32,Einträge!D1576&lt;=35),3,(IF(AND(Einträge!D1576&lt;29,Einträge!D1576&gt;0),1,IF(Einträge!D1576="",0,4)))))</f>
        <v>0</v>
      </c>
      <c r="F1576" s="349"/>
      <c r="G1576" s="350"/>
      <c r="H1576" s="349"/>
      <c r="I1576" s="350"/>
      <c r="J1576" s="347"/>
      <c r="K1576" s="348"/>
      <c r="L1576" s="348"/>
      <c r="M1576" s="188"/>
      <c r="N1576" s="35"/>
      <c r="O1576" s="34"/>
      <c r="P1576" s="34"/>
      <c r="Q1576" s="35"/>
      <c r="R1576" s="35"/>
      <c r="S1576" s="227"/>
      <c r="T1576" s="241"/>
      <c r="U1576" s="234"/>
    </row>
    <row r="1577" spans="1:21">
      <c r="A1577" s="58"/>
      <c r="B1577" s="355"/>
      <c r="C1577" s="355"/>
      <c r="D1577" s="191"/>
      <c r="E1577" s="206">
        <f>IF(AND(Einträge!D1577&gt;=29,Einträge!D1577&lt;32),2,IF(AND(Einträge!D1577&gt;=32,Einträge!D1577&lt;=35),3,(IF(AND(Einträge!D1577&lt;29,Einträge!D1577&gt;0),1,IF(Einträge!D1577="",0,4)))))</f>
        <v>0</v>
      </c>
      <c r="F1577" s="351"/>
      <c r="G1577" s="352"/>
      <c r="H1577" s="351"/>
      <c r="I1577" s="352"/>
      <c r="J1577" s="345"/>
      <c r="K1577" s="346"/>
      <c r="L1577" s="346"/>
      <c r="M1577" s="188"/>
      <c r="N1577" s="31"/>
      <c r="O1577" s="30"/>
      <c r="P1577" s="30"/>
      <c r="Q1577" s="31"/>
      <c r="R1577" s="31"/>
      <c r="S1577" s="228"/>
      <c r="T1577" s="242"/>
      <c r="U1577" s="235"/>
    </row>
    <row r="1578" spans="1:21">
      <c r="A1578" s="36"/>
      <c r="B1578" s="353"/>
      <c r="C1578" s="354"/>
      <c r="D1578" s="137"/>
      <c r="E1578" s="206">
        <f>IF(AND(Einträge!D1578&gt;=29,Einträge!D1578&lt;32),2,IF(AND(Einträge!D1578&gt;=32,Einträge!D1578&lt;=35),3,(IF(AND(Einträge!D1578&lt;29,Einträge!D1578&gt;0),1,IF(Einträge!D1578="",0,4)))))</f>
        <v>0</v>
      </c>
      <c r="F1578" s="349"/>
      <c r="G1578" s="350"/>
      <c r="H1578" s="349"/>
      <c r="I1578" s="350"/>
      <c r="J1578" s="347"/>
      <c r="K1578" s="348"/>
      <c r="L1578" s="348"/>
      <c r="M1578" s="188"/>
      <c r="N1578" s="35"/>
      <c r="O1578" s="34"/>
      <c r="P1578" s="34"/>
      <c r="Q1578" s="35"/>
      <c r="R1578" s="35"/>
      <c r="S1578" s="227"/>
      <c r="T1578" s="241"/>
      <c r="U1578" s="234"/>
    </row>
    <row r="1579" spans="1:21">
      <c r="A1579" s="58"/>
      <c r="B1579" s="355"/>
      <c r="C1579" s="355"/>
      <c r="D1579" s="191"/>
      <c r="E1579" s="206">
        <f>IF(AND(Einträge!D1579&gt;=29,Einträge!D1579&lt;32),2,IF(AND(Einträge!D1579&gt;=32,Einträge!D1579&lt;=35),3,(IF(AND(Einträge!D1579&lt;29,Einträge!D1579&gt;0),1,IF(Einträge!D1579="",0,4)))))</f>
        <v>0</v>
      </c>
      <c r="F1579" s="351"/>
      <c r="G1579" s="352"/>
      <c r="H1579" s="351"/>
      <c r="I1579" s="352"/>
      <c r="J1579" s="345"/>
      <c r="K1579" s="346"/>
      <c r="L1579" s="346"/>
      <c r="M1579" s="188"/>
      <c r="N1579" s="31"/>
      <c r="O1579" s="30"/>
      <c r="P1579" s="30"/>
      <c r="Q1579" s="31"/>
      <c r="R1579" s="31"/>
      <c r="S1579" s="228"/>
      <c r="T1579" s="242"/>
      <c r="U1579" s="235"/>
    </row>
    <row r="1580" spans="1:21">
      <c r="A1580" s="36"/>
      <c r="B1580" s="353"/>
      <c r="C1580" s="354"/>
      <c r="D1580" s="137"/>
      <c r="E1580" s="206">
        <f>IF(AND(Einträge!D1580&gt;=29,Einträge!D1580&lt;32),2,IF(AND(Einträge!D1580&gt;=32,Einträge!D1580&lt;=35),3,(IF(AND(Einträge!D1580&lt;29,Einträge!D1580&gt;0),1,IF(Einträge!D1580="",0,4)))))</f>
        <v>0</v>
      </c>
      <c r="F1580" s="349"/>
      <c r="G1580" s="350"/>
      <c r="H1580" s="349"/>
      <c r="I1580" s="350"/>
      <c r="J1580" s="347"/>
      <c r="K1580" s="348"/>
      <c r="L1580" s="348"/>
      <c r="M1580" s="188"/>
      <c r="N1580" s="35"/>
      <c r="O1580" s="34"/>
      <c r="P1580" s="34"/>
      <c r="Q1580" s="35"/>
      <c r="R1580" s="35"/>
      <c r="S1580" s="227"/>
      <c r="T1580" s="241"/>
      <c r="U1580" s="234"/>
    </row>
    <row r="1581" spans="1:21">
      <c r="A1581" s="58"/>
      <c r="B1581" s="355"/>
      <c r="C1581" s="355"/>
      <c r="D1581" s="191"/>
      <c r="E1581" s="206">
        <f>IF(AND(Einträge!D1581&gt;=29,Einträge!D1581&lt;32),2,IF(AND(Einträge!D1581&gt;=32,Einträge!D1581&lt;=35),3,(IF(AND(Einträge!D1581&lt;29,Einträge!D1581&gt;0),1,IF(Einträge!D1581="",0,4)))))</f>
        <v>0</v>
      </c>
      <c r="F1581" s="351"/>
      <c r="G1581" s="352"/>
      <c r="H1581" s="351"/>
      <c r="I1581" s="352"/>
      <c r="J1581" s="345"/>
      <c r="K1581" s="346"/>
      <c r="L1581" s="346"/>
      <c r="M1581" s="188"/>
      <c r="N1581" s="31"/>
      <c r="O1581" s="30"/>
      <c r="P1581" s="30"/>
      <c r="Q1581" s="31"/>
      <c r="R1581" s="31"/>
      <c r="S1581" s="228"/>
      <c r="T1581" s="242"/>
      <c r="U1581" s="235"/>
    </row>
    <row r="1582" spans="1:21">
      <c r="A1582" s="36"/>
      <c r="B1582" s="353"/>
      <c r="C1582" s="354"/>
      <c r="D1582" s="137"/>
      <c r="E1582" s="206">
        <f>IF(AND(Einträge!D1582&gt;=29,Einträge!D1582&lt;32),2,IF(AND(Einträge!D1582&gt;=32,Einträge!D1582&lt;=35),3,(IF(AND(Einträge!D1582&lt;29,Einträge!D1582&gt;0),1,IF(Einträge!D1582="",0,4)))))</f>
        <v>0</v>
      </c>
      <c r="F1582" s="349"/>
      <c r="G1582" s="350"/>
      <c r="H1582" s="349"/>
      <c r="I1582" s="350"/>
      <c r="J1582" s="347"/>
      <c r="K1582" s="348"/>
      <c r="L1582" s="348"/>
      <c r="M1582" s="188"/>
      <c r="N1582" s="35"/>
      <c r="O1582" s="34"/>
      <c r="P1582" s="34"/>
      <c r="Q1582" s="35"/>
      <c r="R1582" s="35"/>
      <c r="S1582" s="227"/>
      <c r="T1582" s="241"/>
      <c r="U1582" s="234"/>
    </row>
    <row r="1583" spans="1:21">
      <c r="A1583" s="58"/>
      <c r="B1583" s="355"/>
      <c r="C1583" s="355"/>
      <c r="D1583" s="191"/>
      <c r="E1583" s="206">
        <f>IF(AND(Einträge!D1583&gt;=29,Einträge!D1583&lt;32),2,IF(AND(Einträge!D1583&gt;=32,Einträge!D1583&lt;=35),3,(IF(AND(Einträge!D1583&lt;29,Einträge!D1583&gt;0),1,IF(Einträge!D1583="",0,4)))))</f>
        <v>0</v>
      </c>
      <c r="F1583" s="351"/>
      <c r="G1583" s="352"/>
      <c r="H1583" s="351"/>
      <c r="I1583" s="352"/>
      <c r="J1583" s="345"/>
      <c r="K1583" s="346"/>
      <c r="L1583" s="346"/>
      <c r="M1583" s="188"/>
      <c r="N1583" s="31"/>
      <c r="O1583" s="30"/>
      <c r="P1583" s="30"/>
      <c r="Q1583" s="31"/>
      <c r="R1583" s="31"/>
      <c r="S1583" s="228"/>
      <c r="T1583" s="242"/>
      <c r="U1583" s="235"/>
    </row>
    <row r="1584" spans="1:21">
      <c r="A1584" s="36"/>
      <c r="B1584" s="353"/>
      <c r="C1584" s="354"/>
      <c r="D1584" s="137"/>
      <c r="E1584" s="206">
        <f>IF(AND(Einträge!D1584&gt;=29,Einträge!D1584&lt;32),2,IF(AND(Einträge!D1584&gt;=32,Einträge!D1584&lt;=35),3,(IF(AND(Einträge!D1584&lt;29,Einträge!D1584&gt;0),1,IF(Einträge!D1584="",0,4)))))</f>
        <v>0</v>
      </c>
      <c r="F1584" s="349"/>
      <c r="G1584" s="350"/>
      <c r="H1584" s="349"/>
      <c r="I1584" s="350"/>
      <c r="J1584" s="347"/>
      <c r="K1584" s="348"/>
      <c r="L1584" s="348"/>
      <c r="M1584" s="188"/>
      <c r="N1584" s="35"/>
      <c r="O1584" s="34"/>
      <c r="P1584" s="34"/>
      <c r="Q1584" s="35"/>
      <c r="R1584" s="35"/>
      <c r="S1584" s="227"/>
      <c r="T1584" s="241"/>
      <c r="U1584" s="234"/>
    </row>
    <row r="1585" spans="1:21">
      <c r="A1585" s="58"/>
      <c r="B1585" s="355"/>
      <c r="C1585" s="355"/>
      <c r="D1585" s="191"/>
      <c r="E1585" s="206">
        <f>IF(AND(Einträge!D1585&gt;=29,Einträge!D1585&lt;32),2,IF(AND(Einträge!D1585&gt;=32,Einträge!D1585&lt;=35),3,(IF(AND(Einträge!D1585&lt;29,Einträge!D1585&gt;0),1,IF(Einträge!D1585="",0,4)))))</f>
        <v>0</v>
      </c>
      <c r="F1585" s="351"/>
      <c r="G1585" s="352"/>
      <c r="H1585" s="351"/>
      <c r="I1585" s="352"/>
      <c r="J1585" s="345"/>
      <c r="K1585" s="346"/>
      <c r="L1585" s="346"/>
      <c r="M1585" s="188"/>
      <c r="N1585" s="31"/>
      <c r="O1585" s="30"/>
      <c r="P1585" s="30"/>
      <c r="Q1585" s="31"/>
      <c r="R1585" s="31"/>
      <c r="S1585" s="228"/>
      <c r="T1585" s="242"/>
      <c r="U1585" s="235"/>
    </row>
    <row r="1586" spans="1:21">
      <c r="A1586" s="36"/>
      <c r="B1586" s="353"/>
      <c r="C1586" s="354"/>
      <c r="D1586" s="137"/>
      <c r="E1586" s="206">
        <f>IF(AND(Einträge!D1586&gt;=29,Einträge!D1586&lt;32),2,IF(AND(Einträge!D1586&gt;=32,Einträge!D1586&lt;=35),3,(IF(AND(Einträge!D1586&lt;29,Einträge!D1586&gt;0),1,IF(Einträge!D1586="",0,4)))))</f>
        <v>0</v>
      </c>
      <c r="F1586" s="349"/>
      <c r="G1586" s="350"/>
      <c r="H1586" s="349"/>
      <c r="I1586" s="350"/>
      <c r="J1586" s="347"/>
      <c r="K1586" s="348"/>
      <c r="L1586" s="348"/>
      <c r="M1586" s="188"/>
      <c r="N1586" s="35"/>
      <c r="O1586" s="34"/>
      <c r="P1586" s="34"/>
      <c r="Q1586" s="35"/>
      <c r="R1586" s="35"/>
      <c r="S1586" s="227"/>
      <c r="T1586" s="241"/>
      <c r="U1586" s="234"/>
    </row>
    <row r="1587" spans="1:21">
      <c r="A1587" s="58"/>
      <c r="B1587" s="355"/>
      <c r="C1587" s="355"/>
      <c r="D1587" s="191"/>
      <c r="E1587" s="206">
        <f>IF(AND(Einträge!D1587&gt;=29,Einträge!D1587&lt;32),2,IF(AND(Einträge!D1587&gt;=32,Einträge!D1587&lt;=35),3,(IF(AND(Einträge!D1587&lt;29,Einträge!D1587&gt;0),1,IF(Einträge!D1587="",0,4)))))</f>
        <v>0</v>
      </c>
      <c r="F1587" s="351"/>
      <c r="G1587" s="352"/>
      <c r="H1587" s="351"/>
      <c r="I1587" s="352"/>
      <c r="J1587" s="345"/>
      <c r="K1587" s="346"/>
      <c r="L1587" s="346"/>
      <c r="M1587" s="188"/>
      <c r="N1587" s="31"/>
      <c r="O1587" s="30"/>
      <c r="P1587" s="30"/>
      <c r="Q1587" s="31"/>
      <c r="R1587" s="31"/>
      <c r="S1587" s="228"/>
      <c r="T1587" s="242"/>
      <c r="U1587" s="235"/>
    </row>
    <row r="1588" spans="1:21">
      <c r="A1588" s="36"/>
      <c r="B1588" s="353"/>
      <c r="C1588" s="354"/>
      <c r="D1588" s="137"/>
      <c r="E1588" s="206">
        <f>IF(AND(Einträge!D1588&gt;=29,Einträge!D1588&lt;32),2,IF(AND(Einträge!D1588&gt;=32,Einträge!D1588&lt;=35),3,(IF(AND(Einträge!D1588&lt;29,Einträge!D1588&gt;0),1,IF(Einträge!D1588="",0,4)))))</f>
        <v>0</v>
      </c>
      <c r="F1588" s="349"/>
      <c r="G1588" s="350"/>
      <c r="H1588" s="349"/>
      <c r="I1588" s="350"/>
      <c r="J1588" s="347"/>
      <c r="K1588" s="348"/>
      <c r="L1588" s="348"/>
      <c r="M1588" s="188"/>
      <c r="N1588" s="53"/>
      <c r="O1588" s="54"/>
      <c r="P1588" s="54"/>
      <c r="Q1588" s="53"/>
      <c r="R1588" s="53"/>
      <c r="S1588" s="230"/>
      <c r="T1588" s="244"/>
      <c r="U1588" s="237"/>
    </row>
    <row r="1589" spans="1:21">
      <c r="A1589" s="58"/>
      <c r="B1589" s="355"/>
      <c r="C1589" s="355"/>
      <c r="D1589" s="191"/>
      <c r="E1589" s="206">
        <f>IF(AND(Einträge!D1589&gt;=29,Einträge!D1589&lt;32),2,IF(AND(Einträge!D1589&gt;=32,Einträge!D1589&lt;=35),3,(IF(AND(Einträge!D1589&lt;29,Einträge!D1589&gt;0),1,IF(Einträge!D1589="",0,4)))))</f>
        <v>0</v>
      </c>
      <c r="F1589" s="351"/>
      <c r="G1589" s="352"/>
      <c r="H1589" s="351"/>
      <c r="I1589" s="352"/>
      <c r="J1589" s="345"/>
      <c r="K1589" s="346"/>
      <c r="L1589" s="346"/>
      <c r="M1589" s="188"/>
      <c r="N1589" s="31"/>
      <c r="O1589" s="30"/>
      <c r="P1589" s="30"/>
      <c r="Q1589" s="31"/>
      <c r="R1589" s="31"/>
      <c r="S1589" s="228"/>
      <c r="T1589" s="242"/>
      <c r="U1589" s="235"/>
    </row>
    <row r="1590" spans="1:21">
      <c r="A1590" s="36"/>
      <c r="B1590" s="353"/>
      <c r="C1590" s="354"/>
      <c r="D1590" s="137"/>
      <c r="E1590" s="206">
        <f>IF(AND(Einträge!D1590&gt;=29,Einträge!D1590&lt;32),2,IF(AND(Einträge!D1590&gt;=32,Einträge!D1590&lt;=35),3,(IF(AND(Einträge!D1590&lt;29,Einträge!D1590&gt;0),1,IF(Einträge!D1590="",0,4)))))</f>
        <v>0</v>
      </c>
      <c r="F1590" s="349"/>
      <c r="G1590" s="350"/>
      <c r="H1590" s="349"/>
      <c r="I1590" s="350"/>
      <c r="J1590" s="347"/>
      <c r="K1590" s="348"/>
      <c r="L1590" s="348"/>
      <c r="M1590" s="188"/>
      <c r="N1590" s="33"/>
      <c r="O1590" s="32"/>
      <c r="P1590" s="32"/>
      <c r="Q1590" s="33"/>
      <c r="R1590" s="33"/>
      <c r="S1590" s="229"/>
      <c r="T1590" s="243"/>
      <c r="U1590" s="236"/>
    </row>
    <row r="1591" spans="1:21">
      <c r="A1591" s="58"/>
      <c r="B1591" s="355"/>
      <c r="C1591" s="355"/>
      <c r="D1591" s="191"/>
      <c r="E1591" s="206">
        <f>IF(AND(Einträge!D1591&gt;=29,Einträge!D1591&lt;32),2,IF(AND(Einträge!D1591&gt;=32,Einträge!D1591&lt;=35),3,(IF(AND(Einträge!D1591&lt;29,Einträge!D1591&gt;0),1,IF(Einträge!D1591="",0,4)))))</f>
        <v>0</v>
      </c>
      <c r="F1591" s="351"/>
      <c r="G1591" s="352"/>
      <c r="H1591" s="351"/>
      <c r="I1591" s="352"/>
      <c r="J1591" s="345"/>
      <c r="K1591" s="346"/>
      <c r="L1591" s="346"/>
      <c r="M1591" s="188"/>
      <c r="N1591" s="31"/>
      <c r="O1591" s="30"/>
      <c r="P1591" s="30"/>
      <c r="Q1591" s="31"/>
      <c r="R1591" s="31"/>
      <c r="S1591" s="228"/>
      <c r="T1591" s="242"/>
      <c r="U1591" s="235"/>
    </row>
    <row r="1592" spans="1:21">
      <c r="A1592" s="36"/>
      <c r="B1592" s="353"/>
      <c r="C1592" s="354"/>
      <c r="D1592" s="137"/>
      <c r="E1592" s="206">
        <f>IF(AND(Einträge!D1592&gt;=29,Einträge!D1592&lt;32),2,IF(AND(Einträge!D1592&gt;=32,Einträge!D1592&lt;=35),3,(IF(AND(Einträge!D1592&lt;29,Einträge!D1592&gt;0),1,IF(Einträge!D1592="",0,4)))))</f>
        <v>0</v>
      </c>
      <c r="F1592" s="349"/>
      <c r="G1592" s="350"/>
      <c r="H1592" s="349"/>
      <c r="I1592" s="350"/>
      <c r="J1592" s="347"/>
      <c r="K1592" s="348"/>
      <c r="L1592" s="348"/>
      <c r="M1592" s="188"/>
      <c r="N1592" s="35"/>
      <c r="O1592" s="34"/>
      <c r="P1592" s="34"/>
      <c r="Q1592" s="35"/>
      <c r="R1592" s="35"/>
      <c r="S1592" s="227"/>
      <c r="T1592" s="241"/>
      <c r="U1592" s="234"/>
    </row>
    <row r="1593" spans="1:21">
      <c r="A1593" s="58"/>
      <c r="B1593" s="355"/>
      <c r="C1593" s="355"/>
      <c r="D1593" s="191"/>
      <c r="E1593" s="206">
        <f>IF(AND(Einträge!D1593&gt;=29,Einträge!D1593&lt;32),2,IF(AND(Einträge!D1593&gt;=32,Einträge!D1593&lt;=35),3,(IF(AND(Einträge!D1593&lt;29,Einträge!D1593&gt;0),1,IF(Einträge!D1593="",0,4)))))</f>
        <v>0</v>
      </c>
      <c r="F1593" s="351"/>
      <c r="G1593" s="352"/>
      <c r="H1593" s="351"/>
      <c r="I1593" s="352"/>
      <c r="J1593" s="345"/>
      <c r="K1593" s="346"/>
      <c r="L1593" s="346"/>
      <c r="M1593" s="188"/>
      <c r="N1593" s="31"/>
      <c r="O1593" s="30"/>
      <c r="P1593" s="30"/>
      <c r="Q1593" s="31"/>
      <c r="R1593" s="31"/>
      <c r="S1593" s="228"/>
      <c r="T1593" s="242"/>
      <c r="U1593" s="235"/>
    </row>
    <row r="1594" spans="1:21">
      <c r="A1594" s="36"/>
      <c r="B1594" s="353"/>
      <c r="C1594" s="354"/>
      <c r="D1594" s="137"/>
      <c r="E1594" s="206">
        <f>IF(AND(Einträge!D1594&gt;=29,Einträge!D1594&lt;32),2,IF(AND(Einträge!D1594&gt;=32,Einträge!D1594&lt;=35),3,(IF(AND(Einträge!D1594&lt;29,Einträge!D1594&gt;0),1,IF(Einträge!D1594="",0,4)))))</f>
        <v>0</v>
      </c>
      <c r="F1594" s="349"/>
      <c r="G1594" s="350"/>
      <c r="H1594" s="349"/>
      <c r="I1594" s="350"/>
      <c r="J1594" s="347"/>
      <c r="K1594" s="348"/>
      <c r="L1594" s="348"/>
      <c r="M1594" s="188"/>
      <c r="N1594" s="35"/>
      <c r="O1594" s="34"/>
      <c r="P1594" s="34"/>
      <c r="Q1594" s="35"/>
      <c r="R1594" s="35"/>
      <c r="S1594" s="227"/>
      <c r="T1594" s="241"/>
      <c r="U1594" s="234"/>
    </row>
    <row r="1595" spans="1:21">
      <c r="A1595" s="58"/>
      <c r="B1595" s="355"/>
      <c r="C1595" s="355"/>
      <c r="D1595" s="191"/>
      <c r="E1595" s="206">
        <f>IF(AND(Einträge!D1595&gt;=29,Einträge!D1595&lt;32),2,IF(AND(Einträge!D1595&gt;=32,Einträge!D1595&lt;=35),3,(IF(AND(Einträge!D1595&lt;29,Einträge!D1595&gt;0),1,IF(Einträge!D1595="",0,4)))))</f>
        <v>0</v>
      </c>
      <c r="F1595" s="351"/>
      <c r="G1595" s="352"/>
      <c r="H1595" s="351"/>
      <c r="I1595" s="352"/>
      <c r="J1595" s="345"/>
      <c r="K1595" s="346"/>
      <c r="L1595" s="346"/>
      <c r="M1595" s="188"/>
      <c r="N1595" s="31"/>
      <c r="O1595" s="30"/>
      <c r="P1595" s="30"/>
      <c r="Q1595" s="31"/>
      <c r="R1595" s="31"/>
      <c r="S1595" s="228"/>
      <c r="T1595" s="242"/>
      <c r="U1595" s="235"/>
    </row>
    <row r="1596" spans="1:21">
      <c r="A1596" s="36"/>
      <c r="B1596" s="353"/>
      <c r="C1596" s="354"/>
      <c r="D1596" s="137"/>
      <c r="E1596" s="206">
        <f>IF(AND(Einträge!D1596&gt;=29,Einträge!D1596&lt;32),2,IF(AND(Einträge!D1596&gt;=32,Einträge!D1596&lt;=35),3,(IF(AND(Einträge!D1596&lt;29,Einträge!D1596&gt;0),1,IF(Einträge!D1596="",0,4)))))</f>
        <v>0</v>
      </c>
      <c r="F1596" s="349"/>
      <c r="G1596" s="350"/>
      <c r="H1596" s="349"/>
      <c r="I1596" s="350"/>
      <c r="J1596" s="347"/>
      <c r="K1596" s="348"/>
      <c r="L1596" s="348"/>
      <c r="M1596" s="188"/>
      <c r="N1596" s="35"/>
      <c r="O1596" s="34"/>
      <c r="P1596" s="34"/>
      <c r="Q1596" s="35"/>
      <c r="R1596" s="35"/>
      <c r="S1596" s="227"/>
      <c r="T1596" s="241"/>
      <c r="U1596" s="234"/>
    </row>
    <row r="1597" spans="1:21">
      <c r="A1597" s="58"/>
      <c r="B1597" s="355"/>
      <c r="C1597" s="355"/>
      <c r="D1597" s="191"/>
      <c r="E1597" s="206">
        <f>IF(AND(Einträge!D1597&gt;=29,Einträge!D1597&lt;32),2,IF(AND(Einträge!D1597&gt;=32,Einträge!D1597&lt;=35),3,(IF(AND(Einträge!D1597&lt;29,Einträge!D1597&gt;0),1,IF(Einträge!D1597="",0,4)))))</f>
        <v>0</v>
      </c>
      <c r="F1597" s="351"/>
      <c r="G1597" s="352"/>
      <c r="H1597" s="351"/>
      <c r="I1597" s="352"/>
      <c r="J1597" s="345"/>
      <c r="K1597" s="346"/>
      <c r="L1597" s="346"/>
      <c r="M1597" s="188"/>
      <c r="N1597" s="31"/>
      <c r="O1597" s="30"/>
      <c r="P1597" s="30"/>
      <c r="Q1597" s="31"/>
      <c r="R1597" s="31"/>
      <c r="S1597" s="228"/>
      <c r="T1597" s="242"/>
      <c r="U1597" s="235"/>
    </row>
    <row r="1598" spans="1:21">
      <c r="A1598" s="36"/>
      <c r="B1598" s="353"/>
      <c r="C1598" s="354"/>
      <c r="D1598" s="137"/>
      <c r="E1598" s="206">
        <f>IF(AND(Einträge!D1598&gt;=29,Einträge!D1598&lt;32),2,IF(AND(Einträge!D1598&gt;=32,Einträge!D1598&lt;=35),3,(IF(AND(Einträge!D1598&lt;29,Einträge!D1598&gt;0),1,IF(Einträge!D1598="",0,4)))))</f>
        <v>0</v>
      </c>
      <c r="F1598" s="349"/>
      <c r="G1598" s="350"/>
      <c r="H1598" s="349"/>
      <c r="I1598" s="350"/>
      <c r="J1598" s="347"/>
      <c r="K1598" s="348"/>
      <c r="L1598" s="348"/>
      <c r="M1598" s="188"/>
      <c r="N1598" s="35"/>
      <c r="O1598" s="34"/>
      <c r="P1598" s="34"/>
      <c r="Q1598" s="35"/>
      <c r="R1598" s="35"/>
      <c r="S1598" s="227"/>
      <c r="T1598" s="241"/>
      <c r="U1598" s="234"/>
    </row>
    <row r="1599" spans="1:21">
      <c r="A1599" s="58"/>
      <c r="B1599" s="355"/>
      <c r="C1599" s="355"/>
      <c r="D1599" s="191"/>
      <c r="E1599" s="206">
        <f>IF(AND(Einträge!D1599&gt;=29,Einträge!D1599&lt;32),2,IF(AND(Einträge!D1599&gt;=32,Einträge!D1599&lt;=35),3,(IF(AND(Einträge!D1599&lt;29,Einträge!D1599&gt;0),1,IF(Einträge!D1599="",0,4)))))</f>
        <v>0</v>
      </c>
      <c r="F1599" s="351"/>
      <c r="G1599" s="352"/>
      <c r="H1599" s="351"/>
      <c r="I1599" s="352"/>
      <c r="J1599" s="345"/>
      <c r="K1599" s="346"/>
      <c r="L1599" s="346"/>
      <c r="M1599" s="188"/>
      <c r="N1599" s="31"/>
      <c r="O1599" s="30"/>
      <c r="P1599" s="30"/>
      <c r="Q1599" s="31"/>
      <c r="R1599" s="31"/>
      <c r="S1599" s="228"/>
      <c r="T1599" s="242"/>
      <c r="U1599" s="235"/>
    </row>
    <row r="1600" spans="1:21">
      <c r="A1600" s="36"/>
      <c r="B1600" s="353"/>
      <c r="C1600" s="354"/>
      <c r="D1600" s="137"/>
      <c r="E1600" s="206">
        <f>IF(AND(Einträge!D1600&gt;=29,Einträge!D1600&lt;32),2,IF(AND(Einträge!D1600&gt;=32,Einträge!D1600&lt;=35),3,(IF(AND(Einträge!D1600&lt;29,Einträge!D1600&gt;0),1,IF(Einträge!D1600="",0,4)))))</f>
        <v>0</v>
      </c>
      <c r="F1600" s="349"/>
      <c r="G1600" s="350"/>
      <c r="H1600" s="349"/>
      <c r="I1600" s="350"/>
      <c r="J1600" s="347"/>
      <c r="K1600" s="348"/>
      <c r="L1600" s="348"/>
      <c r="M1600" s="188"/>
      <c r="N1600" s="35"/>
      <c r="O1600" s="34"/>
      <c r="P1600" s="34"/>
      <c r="Q1600" s="35"/>
      <c r="R1600" s="35"/>
      <c r="S1600" s="227"/>
      <c r="T1600" s="241"/>
      <c r="U1600" s="234"/>
    </row>
    <row r="1601" spans="1:21">
      <c r="A1601" s="58"/>
      <c r="B1601" s="355"/>
      <c r="C1601" s="355"/>
      <c r="D1601" s="191"/>
      <c r="E1601" s="206">
        <f>IF(AND(Einträge!D1601&gt;=29,Einträge!D1601&lt;32),2,IF(AND(Einträge!D1601&gt;=32,Einträge!D1601&lt;=35),3,(IF(AND(Einträge!D1601&lt;29,Einträge!D1601&gt;0),1,IF(Einträge!D1601="",0,4)))))</f>
        <v>0</v>
      </c>
      <c r="F1601" s="351"/>
      <c r="G1601" s="352"/>
      <c r="H1601" s="351"/>
      <c r="I1601" s="352"/>
      <c r="J1601" s="345"/>
      <c r="K1601" s="346"/>
      <c r="L1601" s="346"/>
      <c r="M1601" s="188"/>
      <c r="N1601" s="31"/>
      <c r="O1601" s="30"/>
      <c r="P1601" s="30"/>
      <c r="Q1601" s="31"/>
      <c r="R1601" s="31"/>
      <c r="S1601" s="228"/>
      <c r="T1601" s="242"/>
      <c r="U1601" s="235"/>
    </row>
    <row r="1602" spans="1:21">
      <c r="A1602" s="36"/>
      <c r="B1602" s="353"/>
      <c r="C1602" s="354"/>
      <c r="D1602" s="137"/>
      <c r="E1602" s="206">
        <f>IF(AND(Einträge!D1602&gt;=29,Einträge!D1602&lt;32),2,IF(AND(Einträge!D1602&gt;=32,Einträge!D1602&lt;=35),3,(IF(AND(Einträge!D1602&lt;29,Einträge!D1602&gt;0),1,IF(Einträge!D1602="",0,4)))))</f>
        <v>0</v>
      </c>
      <c r="F1602" s="349"/>
      <c r="G1602" s="350"/>
      <c r="H1602" s="349"/>
      <c r="I1602" s="350"/>
      <c r="J1602" s="347"/>
      <c r="K1602" s="348"/>
      <c r="L1602" s="348"/>
      <c r="M1602" s="188"/>
      <c r="N1602" s="35"/>
      <c r="O1602" s="34"/>
      <c r="P1602" s="34"/>
      <c r="Q1602" s="35"/>
      <c r="R1602" s="35"/>
      <c r="S1602" s="227"/>
      <c r="T1602" s="241"/>
      <c r="U1602" s="234"/>
    </row>
    <row r="1603" spans="1:21">
      <c r="A1603" s="58"/>
      <c r="B1603" s="355"/>
      <c r="C1603" s="355"/>
      <c r="D1603" s="191"/>
      <c r="E1603" s="206">
        <f>IF(AND(Einträge!D1603&gt;=29,Einträge!D1603&lt;32),2,IF(AND(Einträge!D1603&gt;=32,Einträge!D1603&lt;=35),3,(IF(AND(Einträge!D1603&lt;29,Einträge!D1603&gt;0),1,IF(Einträge!D1603="",0,4)))))</f>
        <v>0</v>
      </c>
      <c r="F1603" s="351"/>
      <c r="G1603" s="352"/>
      <c r="H1603" s="351"/>
      <c r="I1603" s="352"/>
      <c r="J1603" s="345"/>
      <c r="K1603" s="346"/>
      <c r="L1603" s="346"/>
      <c r="M1603" s="188"/>
      <c r="N1603" s="31"/>
      <c r="O1603" s="30"/>
      <c r="P1603" s="30"/>
      <c r="Q1603" s="31"/>
      <c r="R1603" s="31"/>
      <c r="S1603" s="228"/>
      <c r="T1603" s="242"/>
      <c r="U1603" s="235"/>
    </row>
    <row r="1604" spans="1:21">
      <c r="A1604" s="36"/>
      <c r="B1604" s="353"/>
      <c r="C1604" s="354"/>
      <c r="D1604" s="137"/>
      <c r="E1604" s="206">
        <f>IF(AND(Einträge!D1604&gt;=29,Einträge!D1604&lt;32),2,IF(AND(Einträge!D1604&gt;=32,Einträge!D1604&lt;=35),3,(IF(AND(Einträge!D1604&lt;29,Einträge!D1604&gt;0),1,IF(Einträge!D1604="",0,4)))))</f>
        <v>0</v>
      </c>
      <c r="F1604" s="349"/>
      <c r="G1604" s="350"/>
      <c r="H1604" s="349"/>
      <c r="I1604" s="350"/>
      <c r="J1604" s="347"/>
      <c r="K1604" s="348"/>
      <c r="L1604" s="348"/>
      <c r="M1604" s="188"/>
      <c r="N1604" s="35"/>
      <c r="O1604" s="34"/>
      <c r="P1604" s="34"/>
      <c r="Q1604" s="35"/>
      <c r="R1604" s="35"/>
      <c r="S1604" s="227"/>
      <c r="T1604" s="241"/>
      <c r="U1604" s="234"/>
    </row>
    <row r="1605" spans="1:21">
      <c r="A1605" s="58"/>
      <c r="B1605" s="355"/>
      <c r="C1605" s="355"/>
      <c r="D1605" s="191"/>
      <c r="E1605" s="206">
        <f>IF(AND(Einträge!D1605&gt;=29,Einträge!D1605&lt;32),2,IF(AND(Einträge!D1605&gt;=32,Einträge!D1605&lt;=35),3,(IF(AND(Einträge!D1605&lt;29,Einträge!D1605&gt;0),1,IF(Einträge!D1605="",0,4)))))</f>
        <v>0</v>
      </c>
      <c r="F1605" s="351"/>
      <c r="G1605" s="352"/>
      <c r="H1605" s="351"/>
      <c r="I1605" s="352"/>
      <c r="J1605" s="345"/>
      <c r="K1605" s="346"/>
      <c r="L1605" s="346"/>
      <c r="M1605" s="188"/>
      <c r="N1605" s="31"/>
      <c r="O1605" s="30"/>
      <c r="P1605" s="30"/>
      <c r="Q1605" s="31"/>
      <c r="R1605" s="31"/>
      <c r="S1605" s="228"/>
      <c r="T1605" s="242"/>
      <c r="U1605" s="235"/>
    </row>
    <row r="1606" spans="1:21">
      <c r="A1606" s="36"/>
      <c r="B1606" s="353"/>
      <c r="C1606" s="354"/>
      <c r="D1606" s="137"/>
      <c r="E1606" s="206">
        <f>IF(AND(Einträge!D1606&gt;=29,Einträge!D1606&lt;32),2,IF(AND(Einträge!D1606&gt;=32,Einträge!D1606&lt;=35),3,(IF(AND(Einträge!D1606&lt;29,Einträge!D1606&gt;0),1,IF(Einträge!D1606="",0,4)))))</f>
        <v>0</v>
      </c>
      <c r="F1606" s="349"/>
      <c r="G1606" s="350"/>
      <c r="H1606" s="349"/>
      <c r="I1606" s="350"/>
      <c r="J1606" s="347"/>
      <c r="K1606" s="348"/>
      <c r="L1606" s="348"/>
      <c r="M1606" s="188"/>
      <c r="N1606" s="35"/>
      <c r="O1606" s="34"/>
      <c r="P1606" s="34"/>
      <c r="Q1606" s="35"/>
      <c r="R1606" s="35"/>
      <c r="S1606" s="227"/>
      <c r="T1606" s="241"/>
      <c r="U1606" s="234"/>
    </row>
    <row r="1607" spans="1:21" ht="16.5" thickBot="1">
      <c r="A1607" s="58"/>
      <c r="B1607" s="355"/>
      <c r="C1607" s="355"/>
      <c r="D1607" s="191"/>
      <c r="E1607" s="206">
        <f>IF(AND(Einträge!D1607&gt;=29,Einträge!D1607&lt;32),2,IF(AND(Einträge!D1607&gt;=32,Einträge!D1607&lt;=35),3,(IF(AND(Einträge!D1607&lt;29,Einträge!D1607&gt;0),1,IF(Einträge!D1607="",0,4)))))</f>
        <v>0</v>
      </c>
      <c r="F1607" s="351"/>
      <c r="G1607" s="352"/>
      <c r="H1607" s="351"/>
      <c r="I1607" s="352"/>
      <c r="J1607" s="345"/>
      <c r="K1607" s="346"/>
      <c r="L1607" s="346"/>
      <c r="M1607" s="188"/>
      <c r="N1607" s="31"/>
      <c r="O1607" s="30"/>
      <c r="P1607" s="30"/>
      <c r="Q1607" s="31"/>
      <c r="R1607" s="31"/>
      <c r="S1607" s="228"/>
      <c r="T1607" s="242"/>
      <c r="U1607" s="235"/>
    </row>
    <row r="1608" spans="1:21">
      <c r="A1608" s="36"/>
      <c r="B1608" s="353"/>
      <c r="C1608" s="354"/>
      <c r="D1608" s="137"/>
      <c r="E1608" s="206">
        <f>IF(AND(Einträge!D1608&gt;=29,Einträge!D1608&lt;32),2,IF(AND(Einträge!D1608&gt;=32,Einträge!D1608&lt;=35),3,(IF(AND(Einträge!D1608&lt;29,Einträge!D1608&gt;0),1,IF(Einträge!D1608="",0,4)))))</f>
        <v>0</v>
      </c>
      <c r="F1608" s="349"/>
      <c r="G1608" s="350"/>
      <c r="H1608" s="349"/>
      <c r="I1608" s="350"/>
      <c r="J1608" s="347"/>
      <c r="K1608" s="348"/>
      <c r="L1608" s="348"/>
      <c r="M1608" s="188"/>
      <c r="N1608" s="29"/>
      <c r="O1608" s="28"/>
      <c r="P1608" s="28"/>
      <c r="Q1608" s="29"/>
      <c r="R1608" s="29"/>
      <c r="S1608" s="231"/>
      <c r="T1608" s="245"/>
      <c r="U1608" s="238"/>
    </row>
    <row r="1609" spans="1:21">
      <c r="A1609" s="58"/>
      <c r="B1609" s="355"/>
      <c r="C1609" s="355"/>
      <c r="D1609" s="191"/>
      <c r="E1609" s="206">
        <f>IF(AND(Einträge!D1609&gt;=29,Einträge!D1609&lt;32),2,IF(AND(Einträge!D1609&gt;=32,Einträge!D1609&lt;=35),3,(IF(AND(Einträge!D1609&lt;29,Einträge!D1609&gt;0),1,IF(Einträge!D1609="",0,4)))))</f>
        <v>0</v>
      </c>
      <c r="F1609" s="351"/>
      <c r="G1609" s="352"/>
      <c r="H1609" s="351"/>
      <c r="I1609" s="352"/>
      <c r="J1609" s="345"/>
      <c r="K1609" s="346"/>
      <c r="L1609" s="346"/>
      <c r="M1609" s="188"/>
      <c r="N1609" s="31"/>
      <c r="O1609" s="30"/>
      <c r="P1609" s="30"/>
      <c r="Q1609" s="31"/>
      <c r="R1609" s="31"/>
      <c r="S1609" s="228"/>
      <c r="T1609" s="242"/>
      <c r="U1609" s="235"/>
    </row>
    <row r="1610" spans="1:21">
      <c r="A1610" s="36"/>
      <c r="B1610" s="353"/>
      <c r="C1610" s="354"/>
      <c r="D1610" s="137"/>
      <c r="E1610" s="206">
        <f>IF(AND(Einträge!D1610&gt;=29,Einträge!D1610&lt;32),2,IF(AND(Einträge!D1610&gt;=32,Einträge!D1610&lt;=35),3,(IF(AND(Einträge!D1610&lt;29,Einträge!D1610&gt;0),1,IF(Einträge!D1610="",0,4)))))</f>
        <v>0</v>
      </c>
      <c r="F1610" s="349"/>
      <c r="G1610" s="350"/>
      <c r="H1610" s="349"/>
      <c r="I1610" s="350"/>
      <c r="J1610" s="347"/>
      <c r="K1610" s="348"/>
      <c r="L1610" s="348"/>
      <c r="M1610" s="188"/>
      <c r="N1610" s="33"/>
      <c r="O1610" s="32"/>
      <c r="P1610" s="32"/>
      <c r="Q1610" s="33"/>
      <c r="R1610" s="33"/>
      <c r="S1610" s="229"/>
      <c r="T1610" s="243"/>
      <c r="U1610" s="236"/>
    </row>
    <row r="1611" spans="1:21">
      <c r="A1611" s="58"/>
      <c r="B1611" s="355"/>
      <c r="C1611" s="355"/>
      <c r="D1611" s="191"/>
      <c r="E1611" s="206">
        <f>IF(AND(Einträge!D1611&gt;=29,Einträge!D1611&lt;32),2,IF(AND(Einträge!D1611&gt;=32,Einträge!D1611&lt;=35),3,(IF(AND(Einträge!D1611&lt;29,Einträge!D1611&gt;0),1,IF(Einträge!D1611="",0,4)))))</f>
        <v>0</v>
      </c>
      <c r="F1611" s="351"/>
      <c r="G1611" s="352"/>
      <c r="H1611" s="351"/>
      <c r="I1611" s="352"/>
      <c r="J1611" s="345"/>
      <c r="K1611" s="346"/>
      <c r="L1611" s="346"/>
      <c r="M1611" s="188"/>
      <c r="N1611" s="31"/>
      <c r="O1611" s="30"/>
      <c r="P1611" s="30"/>
      <c r="Q1611" s="31"/>
      <c r="R1611" s="31"/>
      <c r="S1611" s="228"/>
      <c r="T1611" s="242"/>
      <c r="U1611" s="235"/>
    </row>
    <row r="1612" spans="1:21">
      <c r="A1612" s="36"/>
      <c r="B1612" s="353"/>
      <c r="C1612" s="354"/>
      <c r="D1612" s="137"/>
      <c r="E1612" s="206">
        <f>IF(AND(Einträge!D1612&gt;=29,Einträge!D1612&lt;32),2,IF(AND(Einträge!D1612&gt;=32,Einträge!D1612&lt;=35),3,(IF(AND(Einträge!D1612&lt;29,Einträge!D1612&gt;0),1,IF(Einträge!D1612="",0,4)))))</f>
        <v>0</v>
      </c>
      <c r="F1612" s="349"/>
      <c r="G1612" s="350"/>
      <c r="H1612" s="349"/>
      <c r="I1612" s="350"/>
      <c r="J1612" s="347"/>
      <c r="K1612" s="348"/>
      <c r="L1612" s="348"/>
      <c r="M1612" s="188"/>
      <c r="N1612" s="35"/>
      <c r="O1612" s="34"/>
      <c r="P1612" s="34"/>
      <c r="Q1612" s="35"/>
      <c r="R1612" s="35"/>
      <c r="S1612" s="227"/>
      <c r="T1612" s="241"/>
      <c r="U1612" s="234"/>
    </row>
    <row r="1613" spans="1:21">
      <c r="A1613" s="58"/>
      <c r="B1613" s="355"/>
      <c r="C1613" s="355"/>
      <c r="D1613" s="191"/>
      <c r="E1613" s="206">
        <f>IF(AND(Einträge!D1613&gt;=29,Einträge!D1613&lt;32),2,IF(AND(Einträge!D1613&gt;=32,Einträge!D1613&lt;=35),3,(IF(AND(Einträge!D1613&lt;29,Einträge!D1613&gt;0),1,IF(Einträge!D1613="",0,4)))))</f>
        <v>0</v>
      </c>
      <c r="F1613" s="351"/>
      <c r="G1613" s="352"/>
      <c r="H1613" s="351"/>
      <c r="I1613" s="352"/>
      <c r="J1613" s="345"/>
      <c r="K1613" s="346"/>
      <c r="L1613" s="346"/>
      <c r="M1613" s="188"/>
      <c r="N1613" s="31"/>
      <c r="O1613" s="30"/>
      <c r="P1613" s="30"/>
      <c r="Q1613" s="31"/>
      <c r="R1613" s="31"/>
      <c r="S1613" s="228"/>
      <c r="T1613" s="242"/>
      <c r="U1613" s="235"/>
    </row>
    <row r="1614" spans="1:21">
      <c r="A1614" s="36"/>
      <c r="B1614" s="353"/>
      <c r="C1614" s="354"/>
      <c r="D1614" s="137"/>
      <c r="E1614" s="206">
        <f>IF(AND(Einträge!D1614&gt;=29,Einträge!D1614&lt;32),2,IF(AND(Einträge!D1614&gt;=32,Einträge!D1614&lt;=35),3,(IF(AND(Einträge!D1614&lt;29,Einträge!D1614&gt;0),1,IF(Einträge!D1614="",0,4)))))</f>
        <v>0</v>
      </c>
      <c r="F1614" s="349"/>
      <c r="G1614" s="350"/>
      <c r="H1614" s="349"/>
      <c r="I1614" s="350"/>
      <c r="J1614" s="347"/>
      <c r="K1614" s="348"/>
      <c r="L1614" s="348"/>
      <c r="M1614" s="188"/>
      <c r="N1614" s="35"/>
      <c r="O1614" s="34"/>
      <c r="P1614" s="34"/>
      <c r="Q1614" s="35"/>
      <c r="R1614" s="35"/>
      <c r="S1614" s="227"/>
      <c r="T1614" s="241"/>
      <c r="U1614" s="234"/>
    </row>
    <row r="1615" spans="1:21">
      <c r="A1615" s="58"/>
      <c r="B1615" s="355"/>
      <c r="C1615" s="355"/>
      <c r="D1615" s="191"/>
      <c r="E1615" s="206">
        <f>IF(AND(Einträge!D1615&gt;=29,Einträge!D1615&lt;32),2,IF(AND(Einträge!D1615&gt;=32,Einträge!D1615&lt;=35),3,(IF(AND(Einträge!D1615&lt;29,Einträge!D1615&gt;0),1,IF(Einträge!D1615="",0,4)))))</f>
        <v>0</v>
      </c>
      <c r="F1615" s="351"/>
      <c r="G1615" s="352"/>
      <c r="H1615" s="351"/>
      <c r="I1615" s="352"/>
      <c r="J1615" s="345"/>
      <c r="K1615" s="346"/>
      <c r="L1615" s="346"/>
      <c r="M1615" s="188"/>
      <c r="N1615" s="31"/>
      <c r="O1615" s="30"/>
      <c r="P1615" s="30"/>
      <c r="Q1615" s="31"/>
      <c r="R1615" s="31"/>
      <c r="S1615" s="228"/>
      <c r="T1615" s="242"/>
      <c r="U1615" s="235"/>
    </row>
    <row r="1616" spans="1:21">
      <c r="A1616" s="36"/>
      <c r="B1616" s="353"/>
      <c r="C1616" s="354"/>
      <c r="D1616" s="137"/>
      <c r="E1616" s="206">
        <f>IF(AND(Einträge!D1616&gt;=29,Einträge!D1616&lt;32),2,IF(AND(Einträge!D1616&gt;=32,Einträge!D1616&lt;=35),3,(IF(AND(Einträge!D1616&lt;29,Einträge!D1616&gt;0),1,IF(Einträge!D1616="",0,4)))))</f>
        <v>0</v>
      </c>
      <c r="F1616" s="349"/>
      <c r="G1616" s="350"/>
      <c r="H1616" s="349"/>
      <c r="I1616" s="350"/>
      <c r="J1616" s="347"/>
      <c r="K1616" s="348"/>
      <c r="L1616" s="348"/>
      <c r="M1616" s="188"/>
      <c r="N1616" s="35"/>
      <c r="O1616" s="34"/>
      <c r="P1616" s="34"/>
      <c r="Q1616" s="35"/>
      <c r="R1616" s="35"/>
      <c r="S1616" s="227"/>
      <c r="T1616" s="241"/>
      <c r="U1616" s="234"/>
    </row>
    <row r="1617" spans="1:21">
      <c r="A1617" s="58"/>
      <c r="B1617" s="355"/>
      <c r="C1617" s="355"/>
      <c r="D1617" s="191"/>
      <c r="E1617" s="206">
        <f>IF(AND(Einträge!D1617&gt;=29,Einträge!D1617&lt;32),2,IF(AND(Einträge!D1617&gt;=32,Einträge!D1617&lt;=35),3,(IF(AND(Einträge!D1617&lt;29,Einträge!D1617&gt;0),1,IF(Einträge!D1617="",0,4)))))</f>
        <v>0</v>
      </c>
      <c r="F1617" s="351"/>
      <c r="G1617" s="352"/>
      <c r="H1617" s="351"/>
      <c r="I1617" s="352"/>
      <c r="J1617" s="345"/>
      <c r="K1617" s="346"/>
      <c r="L1617" s="346"/>
      <c r="M1617" s="188"/>
      <c r="N1617" s="31"/>
      <c r="O1617" s="30"/>
      <c r="P1617" s="30"/>
      <c r="Q1617" s="31"/>
      <c r="R1617" s="31"/>
      <c r="S1617" s="228"/>
      <c r="T1617" s="242"/>
      <c r="U1617" s="235"/>
    </row>
    <row r="1618" spans="1:21">
      <c r="A1618" s="36"/>
      <c r="B1618" s="353"/>
      <c r="C1618" s="354"/>
      <c r="D1618" s="137"/>
      <c r="E1618" s="206">
        <f>IF(AND(Einträge!D1618&gt;=29,Einträge!D1618&lt;32),2,IF(AND(Einträge!D1618&gt;=32,Einträge!D1618&lt;=35),3,(IF(AND(Einträge!D1618&lt;29,Einträge!D1618&gt;0),1,IF(Einträge!D1618="",0,4)))))</f>
        <v>0</v>
      </c>
      <c r="F1618" s="349"/>
      <c r="G1618" s="350"/>
      <c r="H1618" s="349"/>
      <c r="I1618" s="350"/>
      <c r="J1618" s="347"/>
      <c r="K1618" s="348"/>
      <c r="L1618" s="348"/>
      <c r="M1618" s="188"/>
      <c r="N1618" s="35"/>
      <c r="O1618" s="34"/>
      <c r="P1618" s="34"/>
      <c r="Q1618" s="35"/>
      <c r="R1618" s="35"/>
      <c r="S1618" s="227"/>
      <c r="T1618" s="241"/>
      <c r="U1618" s="234"/>
    </row>
    <row r="1619" spans="1:21">
      <c r="A1619" s="58"/>
      <c r="B1619" s="355"/>
      <c r="C1619" s="355"/>
      <c r="D1619" s="191"/>
      <c r="E1619" s="206">
        <f>IF(AND(Einträge!D1619&gt;=29,Einträge!D1619&lt;32),2,IF(AND(Einträge!D1619&gt;=32,Einträge!D1619&lt;=35),3,(IF(AND(Einträge!D1619&lt;29,Einträge!D1619&gt;0),1,IF(Einträge!D1619="",0,4)))))</f>
        <v>0</v>
      </c>
      <c r="F1619" s="351"/>
      <c r="G1619" s="352"/>
      <c r="H1619" s="351"/>
      <c r="I1619" s="352"/>
      <c r="J1619" s="345"/>
      <c r="K1619" s="346"/>
      <c r="L1619" s="346"/>
      <c r="M1619" s="188"/>
      <c r="N1619" s="31"/>
      <c r="O1619" s="30"/>
      <c r="P1619" s="30"/>
      <c r="Q1619" s="31"/>
      <c r="R1619" s="31"/>
      <c r="S1619" s="228"/>
      <c r="T1619" s="242"/>
      <c r="U1619" s="235"/>
    </row>
    <row r="1620" spans="1:21">
      <c r="A1620" s="36"/>
      <c r="B1620" s="353"/>
      <c r="C1620" s="354"/>
      <c r="D1620" s="137"/>
      <c r="E1620" s="206">
        <f>IF(AND(Einträge!D1620&gt;=29,Einträge!D1620&lt;32),2,IF(AND(Einträge!D1620&gt;=32,Einträge!D1620&lt;=35),3,(IF(AND(Einträge!D1620&lt;29,Einträge!D1620&gt;0),1,IF(Einträge!D1620="",0,4)))))</f>
        <v>0</v>
      </c>
      <c r="F1620" s="349"/>
      <c r="G1620" s="350"/>
      <c r="H1620" s="349"/>
      <c r="I1620" s="350"/>
      <c r="J1620" s="347"/>
      <c r="K1620" s="348"/>
      <c r="L1620" s="348"/>
      <c r="M1620" s="188"/>
      <c r="N1620" s="35"/>
      <c r="O1620" s="34"/>
      <c r="P1620" s="34"/>
      <c r="Q1620" s="35"/>
      <c r="R1620" s="35"/>
      <c r="S1620" s="227"/>
      <c r="T1620" s="241"/>
      <c r="U1620" s="234"/>
    </row>
    <row r="1621" spans="1:21">
      <c r="A1621" s="58"/>
      <c r="B1621" s="355"/>
      <c r="C1621" s="355"/>
      <c r="D1621" s="191"/>
      <c r="E1621" s="206">
        <f>IF(AND(Einträge!D1621&gt;=29,Einträge!D1621&lt;32),2,IF(AND(Einträge!D1621&gt;=32,Einträge!D1621&lt;=35),3,(IF(AND(Einträge!D1621&lt;29,Einträge!D1621&gt;0),1,IF(Einträge!D1621="",0,4)))))</f>
        <v>0</v>
      </c>
      <c r="F1621" s="351"/>
      <c r="G1621" s="352"/>
      <c r="H1621" s="351"/>
      <c r="I1621" s="352"/>
      <c r="J1621" s="345"/>
      <c r="K1621" s="346"/>
      <c r="L1621" s="346"/>
      <c r="M1621" s="188"/>
      <c r="N1621" s="31"/>
      <c r="O1621" s="30"/>
      <c r="P1621" s="30"/>
      <c r="Q1621" s="31"/>
      <c r="R1621" s="31"/>
      <c r="S1621" s="228"/>
      <c r="T1621" s="242"/>
      <c r="U1621" s="235"/>
    </row>
    <row r="1622" spans="1:21">
      <c r="A1622" s="36"/>
      <c r="B1622" s="353"/>
      <c r="C1622" s="354"/>
      <c r="D1622" s="137"/>
      <c r="E1622" s="206">
        <f>IF(AND(Einträge!D1622&gt;=29,Einträge!D1622&lt;32),2,IF(AND(Einträge!D1622&gt;=32,Einträge!D1622&lt;=35),3,(IF(AND(Einträge!D1622&lt;29,Einträge!D1622&gt;0),1,IF(Einträge!D1622="",0,4)))))</f>
        <v>0</v>
      </c>
      <c r="F1622" s="349"/>
      <c r="G1622" s="350"/>
      <c r="H1622" s="349"/>
      <c r="I1622" s="350"/>
      <c r="J1622" s="347"/>
      <c r="K1622" s="348"/>
      <c r="L1622" s="348"/>
      <c r="M1622" s="188"/>
      <c r="N1622" s="35"/>
      <c r="O1622" s="34"/>
      <c r="P1622" s="34"/>
      <c r="Q1622" s="35"/>
      <c r="R1622" s="35"/>
      <c r="S1622" s="227"/>
      <c r="T1622" s="241"/>
      <c r="U1622" s="234"/>
    </row>
    <row r="1623" spans="1:21">
      <c r="A1623" s="58"/>
      <c r="B1623" s="355"/>
      <c r="C1623" s="355"/>
      <c r="D1623" s="191"/>
      <c r="E1623" s="206">
        <f>IF(AND(Einträge!D1623&gt;=29,Einträge!D1623&lt;32),2,IF(AND(Einträge!D1623&gt;=32,Einträge!D1623&lt;=35),3,(IF(AND(Einträge!D1623&lt;29,Einträge!D1623&gt;0),1,IF(Einträge!D1623="",0,4)))))</f>
        <v>0</v>
      </c>
      <c r="F1623" s="351"/>
      <c r="G1623" s="352"/>
      <c r="H1623" s="351"/>
      <c r="I1623" s="352"/>
      <c r="J1623" s="345"/>
      <c r="K1623" s="346"/>
      <c r="L1623" s="346"/>
      <c r="M1623" s="188"/>
      <c r="N1623" s="31"/>
      <c r="O1623" s="30"/>
      <c r="P1623" s="30"/>
      <c r="Q1623" s="31"/>
      <c r="R1623" s="31"/>
      <c r="S1623" s="228"/>
      <c r="T1623" s="242"/>
      <c r="U1623" s="235"/>
    </row>
    <row r="1624" spans="1:21">
      <c r="A1624" s="36"/>
      <c r="B1624" s="353"/>
      <c r="C1624" s="354"/>
      <c r="D1624" s="137"/>
      <c r="E1624" s="206">
        <f>IF(AND(Einträge!D1624&gt;=29,Einträge!D1624&lt;32),2,IF(AND(Einträge!D1624&gt;=32,Einträge!D1624&lt;=35),3,(IF(AND(Einträge!D1624&lt;29,Einträge!D1624&gt;0),1,IF(Einträge!D1624="",0,4)))))</f>
        <v>0</v>
      </c>
      <c r="F1624" s="349"/>
      <c r="G1624" s="350"/>
      <c r="H1624" s="349"/>
      <c r="I1624" s="350"/>
      <c r="J1624" s="347"/>
      <c r="K1624" s="348"/>
      <c r="L1624" s="348"/>
      <c r="M1624" s="188"/>
      <c r="N1624" s="35"/>
      <c r="O1624" s="34"/>
      <c r="P1624" s="34"/>
      <c r="Q1624" s="35"/>
      <c r="R1624" s="35"/>
      <c r="S1624" s="227"/>
      <c r="T1624" s="241"/>
      <c r="U1624" s="234"/>
    </row>
    <row r="1625" spans="1:21">
      <c r="A1625" s="58"/>
      <c r="B1625" s="355"/>
      <c r="C1625" s="355"/>
      <c r="D1625" s="191"/>
      <c r="E1625" s="206">
        <f>IF(AND(Einträge!D1625&gt;=29,Einträge!D1625&lt;32),2,IF(AND(Einträge!D1625&gt;=32,Einträge!D1625&lt;=35),3,(IF(AND(Einträge!D1625&lt;29,Einträge!D1625&gt;0),1,IF(Einträge!D1625="",0,4)))))</f>
        <v>0</v>
      </c>
      <c r="F1625" s="351"/>
      <c r="G1625" s="352"/>
      <c r="H1625" s="351"/>
      <c r="I1625" s="352"/>
      <c r="J1625" s="345"/>
      <c r="K1625" s="346"/>
      <c r="L1625" s="346"/>
      <c r="M1625" s="188"/>
      <c r="N1625" s="31"/>
      <c r="O1625" s="30"/>
      <c r="P1625" s="30"/>
      <c r="Q1625" s="31"/>
      <c r="R1625" s="31"/>
      <c r="S1625" s="228"/>
      <c r="T1625" s="242"/>
      <c r="U1625" s="235"/>
    </row>
    <row r="1626" spans="1:21">
      <c r="A1626" s="36"/>
      <c r="B1626" s="353"/>
      <c r="C1626" s="354"/>
      <c r="D1626" s="137"/>
      <c r="E1626" s="206">
        <f>IF(AND(Einträge!D1626&gt;=29,Einträge!D1626&lt;32),2,IF(AND(Einträge!D1626&gt;=32,Einträge!D1626&lt;=35),3,(IF(AND(Einträge!D1626&lt;29,Einträge!D1626&gt;0),1,IF(Einträge!D1626="",0,4)))))</f>
        <v>0</v>
      </c>
      <c r="F1626" s="349"/>
      <c r="G1626" s="350"/>
      <c r="H1626" s="349"/>
      <c r="I1626" s="350"/>
      <c r="J1626" s="347"/>
      <c r="K1626" s="348"/>
      <c r="L1626" s="348"/>
      <c r="M1626" s="188"/>
      <c r="N1626" s="35"/>
      <c r="O1626" s="34"/>
      <c r="P1626" s="34"/>
      <c r="Q1626" s="35"/>
      <c r="R1626" s="35"/>
      <c r="S1626" s="227"/>
      <c r="T1626" s="241"/>
      <c r="U1626" s="234"/>
    </row>
    <row r="1627" spans="1:21">
      <c r="A1627" s="58"/>
      <c r="B1627" s="355"/>
      <c r="C1627" s="355"/>
      <c r="D1627" s="191"/>
      <c r="E1627" s="206">
        <f>IF(AND(Einträge!D1627&gt;=29,Einträge!D1627&lt;32),2,IF(AND(Einträge!D1627&gt;=32,Einträge!D1627&lt;=35),3,(IF(AND(Einträge!D1627&lt;29,Einträge!D1627&gt;0),1,IF(Einträge!D1627="",0,4)))))</f>
        <v>0</v>
      </c>
      <c r="F1627" s="351"/>
      <c r="G1627" s="352"/>
      <c r="H1627" s="351"/>
      <c r="I1627" s="352"/>
      <c r="J1627" s="345"/>
      <c r="K1627" s="346"/>
      <c r="L1627" s="346"/>
      <c r="M1627" s="188"/>
      <c r="N1627" s="31"/>
      <c r="O1627" s="30"/>
      <c r="P1627" s="30"/>
      <c r="Q1627" s="31"/>
      <c r="R1627" s="31"/>
      <c r="S1627" s="228"/>
      <c r="T1627" s="242"/>
      <c r="U1627" s="235"/>
    </row>
    <row r="1628" spans="1:21">
      <c r="A1628" s="36"/>
      <c r="B1628" s="353"/>
      <c r="C1628" s="354"/>
      <c r="D1628" s="137"/>
      <c r="E1628" s="206">
        <f>IF(AND(Einträge!D1628&gt;=29,Einträge!D1628&lt;32),2,IF(AND(Einträge!D1628&gt;=32,Einträge!D1628&lt;=35),3,(IF(AND(Einträge!D1628&lt;29,Einträge!D1628&gt;0),1,IF(Einträge!D1628="",0,4)))))</f>
        <v>0</v>
      </c>
      <c r="F1628" s="349"/>
      <c r="G1628" s="350"/>
      <c r="H1628" s="349"/>
      <c r="I1628" s="350"/>
      <c r="J1628" s="347"/>
      <c r="K1628" s="348"/>
      <c r="L1628" s="348"/>
      <c r="M1628" s="188"/>
      <c r="N1628" s="53"/>
      <c r="O1628" s="54"/>
      <c r="P1628" s="54"/>
      <c r="Q1628" s="53"/>
      <c r="R1628" s="53"/>
      <c r="S1628" s="230"/>
      <c r="T1628" s="244"/>
      <c r="U1628" s="237"/>
    </row>
    <row r="1629" spans="1:21">
      <c r="A1629" s="58"/>
      <c r="B1629" s="355"/>
      <c r="C1629" s="355"/>
      <c r="D1629" s="191"/>
      <c r="E1629" s="206">
        <f>IF(AND(Einträge!D1629&gt;=29,Einträge!D1629&lt;32),2,IF(AND(Einträge!D1629&gt;=32,Einträge!D1629&lt;=35),3,(IF(AND(Einträge!D1629&lt;29,Einträge!D1629&gt;0),1,IF(Einträge!D1629="",0,4)))))</f>
        <v>0</v>
      </c>
      <c r="F1629" s="351"/>
      <c r="G1629" s="352"/>
      <c r="H1629" s="351"/>
      <c r="I1629" s="352"/>
      <c r="J1629" s="345"/>
      <c r="K1629" s="346"/>
      <c r="L1629" s="346"/>
      <c r="M1629" s="188"/>
      <c r="N1629" s="31"/>
      <c r="O1629" s="30"/>
      <c r="P1629" s="30"/>
      <c r="Q1629" s="31"/>
      <c r="R1629" s="31"/>
      <c r="S1629" s="228"/>
      <c r="T1629" s="242"/>
      <c r="U1629" s="235"/>
    </row>
    <row r="1630" spans="1:21">
      <c r="A1630" s="36"/>
      <c r="B1630" s="353"/>
      <c r="C1630" s="354"/>
      <c r="D1630" s="137"/>
      <c r="E1630" s="206">
        <f>IF(AND(Einträge!D1630&gt;=29,Einträge!D1630&lt;32),2,IF(AND(Einträge!D1630&gt;=32,Einträge!D1630&lt;=35),3,(IF(AND(Einträge!D1630&lt;29,Einträge!D1630&gt;0),1,IF(Einträge!D1630="",0,4)))))</f>
        <v>0</v>
      </c>
      <c r="F1630" s="349"/>
      <c r="G1630" s="350"/>
      <c r="H1630" s="349"/>
      <c r="I1630" s="350"/>
      <c r="J1630" s="347"/>
      <c r="K1630" s="348"/>
      <c r="L1630" s="348"/>
      <c r="M1630" s="188"/>
      <c r="N1630" s="33"/>
      <c r="O1630" s="32"/>
      <c r="P1630" s="32"/>
      <c r="Q1630" s="33"/>
      <c r="R1630" s="33"/>
      <c r="S1630" s="229"/>
      <c r="T1630" s="243"/>
      <c r="U1630" s="236"/>
    </row>
    <row r="1631" spans="1:21">
      <c r="A1631" s="58"/>
      <c r="B1631" s="355"/>
      <c r="C1631" s="355"/>
      <c r="D1631" s="191"/>
      <c r="E1631" s="206">
        <f>IF(AND(Einträge!D1631&gt;=29,Einträge!D1631&lt;32),2,IF(AND(Einträge!D1631&gt;=32,Einträge!D1631&lt;=35),3,(IF(AND(Einträge!D1631&lt;29,Einträge!D1631&gt;0),1,IF(Einträge!D1631="",0,4)))))</f>
        <v>0</v>
      </c>
      <c r="F1631" s="351"/>
      <c r="G1631" s="352"/>
      <c r="H1631" s="351"/>
      <c r="I1631" s="352"/>
      <c r="J1631" s="345"/>
      <c r="K1631" s="346"/>
      <c r="L1631" s="346"/>
      <c r="M1631" s="188"/>
      <c r="N1631" s="31"/>
      <c r="O1631" s="30"/>
      <c r="P1631" s="30"/>
      <c r="Q1631" s="31"/>
      <c r="R1631" s="31"/>
      <c r="S1631" s="228"/>
      <c r="T1631" s="242"/>
      <c r="U1631" s="235"/>
    </row>
    <row r="1632" spans="1:21">
      <c r="A1632" s="36"/>
      <c r="B1632" s="353"/>
      <c r="C1632" s="354"/>
      <c r="D1632" s="137"/>
      <c r="E1632" s="206">
        <f>IF(AND(Einträge!D1632&gt;=29,Einträge!D1632&lt;32),2,IF(AND(Einträge!D1632&gt;=32,Einträge!D1632&lt;=35),3,(IF(AND(Einträge!D1632&lt;29,Einträge!D1632&gt;0),1,IF(Einträge!D1632="",0,4)))))</f>
        <v>0</v>
      </c>
      <c r="F1632" s="349"/>
      <c r="G1632" s="350"/>
      <c r="H1632" s="349"/>
      <c r="I1632" s="350"/>
      <c r="J1632" s="347"/>
      <c r="K1632" s="348"/>
      <c r="L1632" s="348"/>
      <c r="M1632" s="188"/>
      <c r="N1632" s="35"/>
      <c r="O1632" s="34"/>
      <c r="P1632" s="34"/>
      <c r="Q1632" s="35"/>
      <c r="R1632" s="35"/>
      <c r="S1632" s="227"/>
      <c r="T1632" s="241"/>
      <c r="U1632" s="234"/>
    </row>
    <row r="1633" spans="1:21">
      <c r="A1633" s="58"/>
      <c r="B1633" s="355"/>
      <c r="C1633" s="355"/>
      <c r="D1633" s="191"/>
      <c r="E1633" s="206">
        <f>IF(AND(Einträge!D1633&gt;=29,Einträge!D1633&lt;32),2,IF(AND(Einträge!D1633&gt;=32,Einträge!D1633&lt;=35),3,(IF(AND(Einträge!D1633&lt;29,Einträge!D1633&gt;0),1,IF(Einträge!D1633="",0,4)))))</f>
        <v>0</v>
      </c>
      <c r="F1633" s="351"/>
      <c r="G1633" s="352"/>
      <c r="H1633" s="351"/>
      <c r="I1633" s="352"/>
      <c r="J1633" s="345"/>
      <c r="K1633" s="346"/>
      <c r="L1633" s="346"/>
      <c r="M1633" s="188"/>
      <c r="N1633" s="31"/>
      <c r="O1633" s="30"/>
      <c r="P1633" s="30"/>
      <c r="Q1633" s="31"/>
      <c r="R1633" s="31"/>
      <c r="S1633" s="228"/>
      <c r="T1633" s="242"/>
      <c r="U1633" s="235"/>
    </row>
    <row r="1634" spans="1:21">
      <c r="A1634" s="36"/>
      <c r="B1634" s="353"/>
      <c r="C1634" s="354"/>
      <c r="D1634" s="137"/>
      <c r="E1634" s="206">
        <f>IF(AND(Einträge!D1634&gt;=29,Einträge!D1634&lt;32),2,IF(AND(Einträge!D1634&gt;=32,Einträge!D1634&lt;=35),3,(IF(AND(Einträge!D1634&lt;29,Einträge!D1634&gt;0),1,IF(Einträge!D1634="",0,4)))))</f>
        <v>0</v>
      </c>
      <c r="F1634" s="349"/>
      <c r="G1634" s="350"/>
      <c r="H1634" s="349"/>
      <c r="I1634" s="350"/>
      <c r="J1634" s="347"/>
      <c r="K1634" s="348"/>
      <c r="L1634" s="348"/>
      <c r="M1634" s="188"/>
      <c r="N1634" s="35"/>
      <c r="O1634" s="34"/>
      <c r="P1634" s="34"/>
      <c r="Q1634" s="35"/>
      <c r="R1634" s="35"/>
      <c r="S1634" s="227"/>
      <c r="T1634" s="241"/>
      <c r="U1634" s="234"/>
    </row>
    <row r="1635" spans="1:21">
      <c r="A1635" s="58"/>
      <c r="B1635" s="355"/>
      <c r="C1635" s="355"/>
      <c r="D1635" s="191"/>
      <c r="E1635" s="206">
        <f>IF(AND(Einträge!D1635&gt;=29,Einträge!D1635&lt;32),2,IF(AND(Einträge!D1635&gt;=32,Einträge!D1635&lt;=35),3,(IF(AND(Einträge!D1635&lt;29,Einträge!D1635&gt;0),1,IF(Einträge!D1635="",0,4)))))</f>
        <v>0</v>
      </c>
      <c r="F1635" s="351"/>
      <c r="G1635" s="352"/>
      <c r="H1635" s="351"/>
      <c r="I1635" s="352"/>
      <c r="J1635" s="345"/>
      <c r="K1635" s="346"/>
      <c r="L1635" s="346"/>
      <c r="M1635" s="188"/>
      <c r="N1635" s="31"/>
      <c r="O1635" s="30"/>
      <c r="P1635" s="30"/>
      <c r="Q1635" s="31"/>
      <c r="R1635" s="31"/>
      <c r="S1635" s="228"/>
      <c r="T1635" s="242"/>
      <c r="U1635" s="235"/>
    </row>
    <row r="1636" spans="1:21">
      <c r="A1636" s="36"/>
      <c r="B1636" s="353"/>
      <c r="C1636" s="354"/>
      <c r="D1636" s="137"/>
      <c r="E1636" s="206">
        <f>IF(AND(Einträge!D1636&gt;=29,Einträge!D1636&lt;32),2,IF(AND(Einträge!D1636&gt;=32,Einträge!D1636&lt;=35),3,(IF(AND(Einträge!D1636&lt;29,Einträge!D1636&gt;0),1,IF(Einträge!D1636="",0,4)))))</f>
        <v>0</v>
      </c>
      <c r="F1636" s="349"/>
      <c r="G1636" s="350"/>
      <c r="H1636" s="349"/>
      <c r="I1636" s="350"/>
      <c r="J1636" s="347"/>
      <c r="K1636" s="348"/>
      <c r="L1636" s="348"/>
      <c r="M1636" s="188"/>
      <c r="N1636" s="35"/>
      <c r="O1636" s="34"/>
      <c r="P1636" s="34"/>
      <c r="Q1636" s="35"/>
      <c r="R1636" s="35"/>
      <c r="S1636" s="227"/>
      <c r="T1636" s="241"/>
      <c r="U1636" s="234"/>
    </row>
    <row r="1637" spans="1:21">
      <c r="A1637" s="58"/>
      <c r="B1637" s="355"/>
      <c r="C1637" s="355"/>
      <c r="D1637" s="191"/>
      <c r="E1637" s="206">
        <f>IF(AND(Einträge!D1637&gt;=29,Einträge!D1637&lt;32),2,IF(AND(Einträge!D1637&gt;=32,Einträge!D1637&lt;=35),3,(IF(AND(Einträge!D1637&lt;29,Einträge!D1637&gt;0),1,IF(Einträge!D1637="",0,4)))))</f>
        <v>0</v>
      </c>
      <c r="F1637" s="351"/>
      <c r="G1637" s="352"/>
      <c r="H1637" s="351"/>
      <c r="I1637" s="352"/>
      <c r="J1637" s="345"/>
      <c r="K1637" s="346"/>
      <c r="L1637" s="346"/>
      <c r="M1637" s="188"/>
      <c r="N1637" s="31"/>
      <c r="O1637" s="30"/>
      <c r="P1637" s="30"/>
      <c r="Q1637" s="31"/>
      <c r="R1637" s="31"/>
      <c r="S1637" s="228"/>
      <c r="T1637" s="242"/>
      <c r="U1637" s="235"/>
    </row>
    <row r="1638" spans="1:21">
      <c r="A1638" s="36"/>
      <c r="B1638" s="353"/>
      <c r="C1638" s="354"/>
      <c r="D1638" s="137"/>
      <c r="E1638" s="206">
        <f>IF(AND(Einträge!D1638&gt;=29,Einträge!D1638&lt;32),2,IF(AND(Einträge!D1638&gt;=32,Einträge!D1638&lt;=35),3,(IF(AND(Einträge!D1638&lt;29,Einträge!D1638&gt;0),1,IF(Einträge!D1638="",0,4)))))</f>
        <v>0</v>
      </c>
      <c r="F1638" s="349"/>
      <c r="G1638" s="350"/>
      <c r="H1638" s="349"/>
      <c r="I1638" s="350"/>
      <c r="J1638" s="347"/>
      <c r="K1638" s="348"/>
      <c r="L1638" s="348"/>
      <c r="M1638" s="188"/>
      <c r="N1638" s="35"/>
      <c r="O1638" s="34"/>
      <c r="P1638" s="34"/>
      <c r="Q1638" s="35"/>
      <c r="R1638" s="35"/>
      <c r="S1638" s="227"/>
      <c r="T1638" s="241"/>
      <c r="U1638" s="234"/>
    </row>
    <row r="1639" spans="1:21">
      <c r="A1639" s="58"/>
      <c r="B1639" s="355"/>
      <c r="C1639" s="355"/>
      <c r="D1639" s="191"/>
      <c r="E1639" s="206">
        <f>IF(AND(Einträge!D1639&gt;=29,Einträge!D1639&lt;32),2,IF(AND(Einträge!D1639&gt;=32,Einträge!D1639&lt;=35),3,(IF(AND(Einträge!D1639&lt;29,Einträge!D1639&gt;0),1,IF(Einträge!D1639="",0,4)))))</f>
        <v>0</v>
      </c>
      <c r="F1639" s="351"/>
      <c r="G1639" s="352"/>
      <c r="H1639" s="351"/>
      <c r="I1639" s="352"/>
      <c r="J1639" s="345"/>
      <c r="K1639" s="346"/>
      <c r="L1639" s="346"/>
      <c r="M1639" s="188"/>
      <c r="N1639" s="31"/>
      <c r="O1639" s="30"/>
      <c r="P1639" s="30"/>
      <c r="Q1639" s="31"/>
      <c r="R1639" s="31"/>
      <c r="S1639" s="228"/>
      <c r="T1639" s="242"/>
      <c r="U1639" s="235"/>
    </row>
    <row r="1640" spans="1:21">
      <c r="A1640" s="36"/>
      <c r="B1640" s="353"/>
      <c r="C1640" s="354"/>
      <c r="D1640" s="137"/>
      <c r="E1640" s="206">
        <f>IF(AND(Einträge!D1640&gt;=29,Einträge!D1640&lt;32),2,IF(AND(Einträge!D1640&gt;=32,Einträge!D1640&lt;=35),3,(IF(AND(Einträge!D1640&lt;29,Einträge!D1640&gt;0),1,IF(Einträge!D1640="",0,4)))))</f>
        <v>0</v>
      </c>
      <c r="F1640" s="349"/>
      <c r="G1640" s="350"/>
      <c r="H1640" s="349"/>
      <c r="I1640" s="350"/>
      <c r="J1640" s="347"/>
      <c r="K1640" s="348"/>
      <c r="L1640" s="348"/>
      <c r="M1640" s="188"/>
      <c r="N1640" s="35"/>
      <c r="O1640" s="34"/>
      <c r="P1640" s="34"/>
      <c r="Q1640" s="35"/>
      <c r="R1640" s="35"/>
      <c r="S1640" s="227"/>
      <c r="T1640" s="241"/>
      <c r="U1640" s="234"/>
    </row>
    <row r="1641" spans="1:21">
      <c r="A1641" s="58"/>
      <c r="B1641" s="355"/>
      <c r="C1641" s="355"/>
      <c r="D1641" s="191"/>
      <c r="E1641" s="206">
        <f>IF(AND(Einträge!D1641&gt;=29,Einträge!D1641&lt;32),2,IF(AND(Einträge!D1641&gt;=32,Einträge!D1641&lt;=35),3,(IF(AND(Einträge!D1641&lt;29,Einträge!D1641&gt;0),1,IF(Einträge!D1641="",0,4)))))</f>
        <v>0</v>
      </c>
      <c r="F1641" s="351"/>
      <c r="G1641" s="352"/>
      <c r="H1641" s="351"/>
      <c r="I1641" s="352"/>
      <c r="J1641" s="345"/>
      <c r="K1641" s="346"/>
      <c r="L1641" s="346"/>
      <c r="M1641" s="188"/>
      <c r="N1641" s="31"/>
      <c r="O1641" s="30"/>
      <c r="P1641" s="30"/>
      <c r="Q1641" s="31"/>
      <c r="R1641" s="31"/>
      <c r="S1641" s="228"/>
      <c r="T1641" s="242"/>
      <c r="U1641" s="235"/>
    </row>
    <row r="1642" spans="1:21">
      <c r="A1642" s="36"/>
      <c r="B1642" s="353"/>
      <c r="C1642" s="354"/>
      <c r="D1642" s="137"/>
      <c r="E1642" s="206">
        <f>IF(AND(Einträge!D1642&gt;=29,Einträge!D1642&lt;32),2,IF(AND(Einträge!D1642&gt;=32,Einträge!D1642&lt;=35),3,(IF(AND(Einträge!D1642&lt;29,Einträge!D1642&gt;0),1,IF(Einträge!D1642="",0,4)))))</f>
        <v>0</v>
      </c>
      <c r="F1642" s="349"/>
      <c r="G1642" s="350"/>
      <c r="H1642" s="349"/>
      <c r="I1642" s="350"/>
      <c r="J1642" s="347"/>
      <c r="K1642" s="348"/>
      <c r="L1642" s="348"/>
      <c r="M1642" s="188"/>
      <c r="N1642" s="35"/>
      <c r="O1642" s="34"/>
      <c r="P1642" s="34"/>
      <c r="Q1642" s="35"/>
      <c r="R1642" s="35"/>
      <c r="S1642" s="227"/>
      <c r="T1642" s="241"/>
      <c r="U1642" s="234"/>
    </row>
    <row r="1643" spans="1:21">
      <c r="A1643" s="58"/>
      <c r="B1643" s="355"/>
      <c r="C1643" s="355"/>
      <c r="D1643" s="191"/>
      <c r="E1643" s="206">
        <f>IF(AND(Einträge!D1643&gt;=29,Einträge!D1643&lt;32),2,IF(AND(Einträge!D1643&gt;=32,Einträge!D1643&lt;=35),3,(IF(AND(Einträge!D1643&lt;29,Einträge!D1643&gt;0),1,IF(Einträge!D1643="",0,4)))))</f>
        <v>0</v>
      </c>
      <c r="F1643" s="351"/>
      <c r="G1643" s="352"/>
      <c r="H1643" s="351"/>
      <c r="I1643" s="352"/>
      <c r="J1643" s="345"/>
      <c r="K1643" s="346"/>
      <c r="L1643" s="346"/>
      <c r="M1643" s="188"/>
      <c r="N1643" s="31"/>
      <c r="O1643" s="30"/>
      <c r="P1643" s="30"/>
      <c r="Q1643" s="31"/>
      <c r="R1643" s="31"/>
      <c r="S1643" s="228"/>
      <c r="T1643" s="242"/>
      <c r="U1643" s="235"/>
    </row>
    <row r="1644" spans="1:21">
      <c r="A1644" s="36"/>
      <c r="B1644" s="353"/>
      <c r="C1644" s="354"/>
      <c r="D1644" s="137"/>
      <c r="E1644" s="206">
        <f>IF(AND(Einträge!D1644&gt;=29,Einträge!D1644&lt;32),2,IF(AND(Einträge!D1644&gt;=32,Einträge!D1644&lt;=35),3,(IF(AND(Einträge!D1644&lt;29,Einträge!D1644&gt;0),1,IF(Einträge!D1644="",0,4)))))</f>
        <v>0</v>
      </c>
      <c r="F1644" s="349"/>
      <c r="G1644" s="350"/>
      <c r="H1644" s="349"/>
      <c r="I1644" s="350"/>
      <c r="J1644" s="347"/>
      <c r="K1644" s="348"/>
      <c r="L1644" s="348"/>
      <c r="M1644" s="188"/>
      <c r="N1644" s="35"/>
      <c r="O1644" s="34"/>
      <c r="P1644" s="34"/>
      <c r="Q1644" s="35"/>
      <c r="R1644" s="35"/>
      <c r="S1644" s="227"/>
      <c r="T1644" s="241"/>
      <c r="U1644" s="234"/>
    </row>
    <row r="1645" spans="1:21">
      <c r="A1645" s="58"/>
      <c r="B1645" s="355"/>
      <c r="C1645" s="355"/>
      <c r="D1645" s="191"/>
      <c r="E1645" s="206">
        <f>IF(AND(Einträge!D1645&gt;=29,Einträge!D1645&lt;32),2,IF(AND(Einträge!D1645&gt;=32,Einträge!D1645&lt;=35),3,(IF(AND(Einträge!D1645&lt;29,Einträge!D1645&gt;0),1,IF(Einträge!D1645="",0,4)))))</f>
        <v>0</v>
      </c>
      <c r="F1645" s="351"/>
      <c r="G1645" s="352"/>
      <c r="H1645" s="351"/>
      <c r="I1645" s="352"/>
      <c r="J1645" s="345"/>
      <c r="K1645" s="346"/>
      <c r="L1645" s="346"/>
      <c r="M1645" s="188"/>
      <c r="N1645" s="31"/>
      <c r="O1645" s="30"/>
      <c r="P1645" s="30"/>
      <c r="Q1645" s="31"/>
      <c r="R1645" s="31"/>
      <c r="S1645" s="228"/>
      <c r="T1645" s="242"/>
      <c r="U1645" s="235"/>
    </row>
    <row r="1646" spans="1:21">
      <c r="A1646" s="36"/>
      <c r="B1646" s="353"/>
      <c r="C1646" s="354"/>
      <c r="D1646" s="137"/>
      <c r="E1646" s="206">
        <f>IF(AND(Einträge!D1646&gt;=29,Einträge!D1646&lt;32),2,IF(AND(Einträge!D1646&gt;=32,Einträge!D1646&lt;=35),3,(IF(AND(Einträge!D1646&lt;29,Einträge!D1646&gt;0),1,IF(Einträge!D1646="",0,4)))))</f>
        <v>0</v>
      </c>
      <c r="F1646" s="349"/>
      <c r="G1646" s="350"/>
      <c r="H1646" s="349"/>
      <c r="I1646" s="350"/>
      <c r="J1646" s="347"/>
      <c r="K1646" s="348"/>
      <c r="L1646" s="348"/>
      <c r="M1646" s="188"/>
      <c r="N1646" s="35"/>
      <c r="O1646" s="34"/>
      <c r="P1646" s="34"/>
      <c r="Q1646" s="35"/>
      <c r="R1646" s="35"/>
      <c r="S1646" s="227"/>
      <c r="T1646" s="241"/>
      <c r="U1646" s="234"/>
    </row>
    <row r="1647" spans="1:21">
      <c r="A1647" s="58"/>
      <c r="B1647" s="355"/>
      <c r="C1647" s="355"/>
      <c r="D1647" s="191"/>
      <c r="E1647" s="206">
        <f>IF(AND(Einträge!D1647&gt;=29,Einträge!D1647&lt;32),2,IF(AND(Einträge!D1647&gt;=32,Einträge!D1647&lt;=35),3,(IF(AND(Einträge!D1647&lt;29,Einträge!D1647&gt;0),1,IF(Einträge!D1647="",0,4)))))</f>
        <v>0</v>
      </c>
      <c r="F1647" s="351"/>
      <c r="G1647" s="352"/>
      <c r="H1647" s="351"/>
      <c r="I1647" s="352"/>
      <c r="J1647" s="345"/>
      <c r="K1647" s="346"/>
      <c r="L1647" s="346"/>
      <c r="M1647" s="188"/>
      <c r="N1647" s="31"/>
      <c r="O1647" s="30"/>
      <c r="P1647" s="30"/>
      <c r="Q1647" s="31"/>
      <c r="R1647" s="31"/>
      <c r="S1647" s="228"/>
      <c r="T1647" s="242"/>
      <c r="U1647" s="235"/>
    </row>
    <row r="1648" spans="1:21">
      <c r="A1648" s="36"/>
      <c r="B1648" s="353"/>
      <c r="C1648" s="354"/>
      <c r="D1648" s="137"/>
      <c r="E1648" s="206">
        <f>IF(AND(Einträge!D1648&gt;=29,Einträge!D1648&lt;32),2,IF(AND(Einträge!D1648&gt;=32,Einträge!D1648&lt;=35),3,(IF(AND(Einträge!D1648&lt;29,Einträge!D1648&gt;0),1,IF(Einträge!D1648="",0,4)))))</f>
        <v>0</v>
      </c>
      <c r="F1648" s="349"/>
      <c r="G1648" s="350"/>
      <c r="H1648" s="349"/>
      <c r="I1648" s="350"/>
      <c r="J1648" s="347"/>
      <c r="K1648" s="348"/>
      <c r="L1648" s="348"/>
      <c r="M1648" s="188"/>
      <c r="N1648" s="53"/>
      <c r="O1648" s="54"/>
      <c r="P1648" s="54"/>
      <c r="Q1648" s="53"/>
      <c r="R1648" s="53"/>
      <c r="S1648" s="230"/>
      <c r="T1648" s="244"/>
      <c r="U1648" s="237"/>
    </row>
    <row r="1649" spans="1:21">
      <c r="A1649" s="58"/>
      <c r="B1649" s="355"/>
      <c r="C1649" s="355"/>
      <c r="D1649" s="191"/>
      <c r="E1649" s="206">
        <f>IF(AND(Einträge!D1649&gt;=29,Einträge!D1649&lt;32),2,IF(AND(Einträge!D1649&gt;=32,Einträge!D1649&lt;=35),3,(IF(AND(Einträge!D1649&lt;29,Einträge!D1649&gt;0),1,IF(Einträge!D1649="",0,4)))))</f>
        <v>0</v>
      </c>
      <c r="F1649" s="351"/>
      <c r="G1649" s="352"/>
      <c r="H1649" s="351"/>
      <c r="I1649" s="352"/>
      <c r="J1649" s="345"/>
      <c r="K1649" s="346"/>
      <c r="L1649" s="346"/>
      <c r="M1649" s="188"/>
      <c r="N1649" s="31"/>
      <c r="O1649" s="30"/>
      <c r="P1649" s="30"/>
      <c r="Q1649" s="31"/>
      <c r="R1649" s="31"/>
      <c r="S1649" s="228"/>
      <c r="T1649" s="242"/>
      <c r="U1649" s="235"/>
    </row>
    <row r="1650" spans="1:21">
      <c r="A1650" s="36"/>
      <c r="B1650" s="353"/>
      <c r="C1650" s="354"/>
      <c r="D1650" s="137"/>
      <c r="E1650" s="206">
        <f>IF(AND(Einträge!D1650&gt;=29,Einträge!D1650&lt;32),2,IF(AND(Einträge!D1650&gt;=32,Einträge!D1650&lt;=35),3,(IF(AND(Einträge!D1650&lt;29,Einträge!D1650&gt;0),1,IF(Einträge!D1650="",0,4)))))</f>
        <v>0</v>
      </c>
      <c r="F1650" s="349"/>
      <c r="G1650" s="350"/>
      <c r="H1650" s="349"/>
      <c r="I1650" s="350"/>
      <c r="J1650" s="347"/>
      <c r="K1650" s="348"/>
      <c r="L1650" s="348"/>
      <c r="M1650" s="188"/>
      <c r="N1650" s="33"/>
      <c r="O1650" s="32"/>
      <c r="P1650" s="32"/>
      <c r="Q1650" s="33"/>
      <c r="R1650" s="33"/>
      <c r="S1650" s="229"/>
      <c r="T1650" s="243"/>
      <c r="U1650" s="236"/>
    </row>
    <row r="1651" spans="1:21">
      <c r="A1651" s="58"/>
      <c r="B1651" s="355"/>
      <c r="C1651" s="355"/>
      <c r="D1651" s="191"/>
      <c r="E1651" s="206">
        <f>IF(AND(Einträge!D1651&gt;=29,Einträge!D1651&lt;32),2,IF(AND(Einträge!D1651&gt;=32,Einträge!D1651&lt;=35),3,(IF(AND(Einträge!D1651&lt;29,Einträge!D1651&gt;0),1,IF(Einträge!D1651="",0,4)))))</f>
        <v>0</v>
      </c>
      <c r="F1651" s="351"/>
      <c r="G1651" s="352"/>
      <c r="H1651" s="351"/>
      <c r="I1651" s="352"/>
      <c r="J1651" s="345"/>
      <c r="K1651" s="346"/>
      <c r="L1651" s="346"/>
      <c r="M1651" s="188"/>
      <c r="N1651" s="31"/>
      <c r="O1651" s="30"/>
      <c r="P1651" s="30"/>
      <c r="Q1651" s="31"/>
      <c r="R1651" s="31"/>
      <c r="S1651" s="228"/>
      <c r="T1651" s="242"/>
      <c r="U1651" s="235"/>
    </row>
    <row r="1652" spans="1:21">
      <c r="A1652" s="36"/>
      <c r="B1652" s="353"/>
      <c r="C1652" s="354"/>
      <c r="D1652" s="137"/>
      <c r="E1652" s="206">
        <f>IF(AND(Einträge!D1652&gt;=29,Einträge!D1652&lt;32),2,IF(AND(Einträge!D1652&gt;=32,Einträge!D1652&lt;=35),3,(IF(AND(Einträge!D1652&lt;29,Einträge!D1652&gt;0),1,IF(Einträge!D1652="",0,4)))))</f>
        <v>0</v>
      </c>
      <c r="F1652" s="349"/>
      <c r="G1652" s="350"/>
      <c r="H1652" s="349"/>
      <c r="I1652" s="350"/>
      <c r="J1652" s="347"/>
      <c r="K1652" s="348"/>
      <c r="L1652" s="348"/>
      <c r="M1652" s="188"/>
      <c r="N1652" s="35"/>
      <c r="O1652" s="34"/>
      <c r="P1652" s="34"/>
      <c r="Q1652" s="35"/>
      <c r="R1652" s="35"/>
      <c r="S1652" s="227"/>
      <c r="T1652" s="241"/>
      <c r="U1652" s="234"/>
    </row>
    <row r="1653" spans="1:21">
      <c r="A1653" s="58"/>
      <c r="B1653" s="355"/>
      <c r="C1653" s="355"/>
      <c r="D1653" s="191"/>
      <c r="E1653" s="206">
        <f>IF(AND(Einträge!D1653&gt;=29,Einträge!D1653&lt;32),2,IF(AND(Einträge!D1653&gt;=32,Einträge!D1653&lt;=35),3,(IF(AND(Einträge!D1653&lt;29,Einträge!D1653&gt;0),1,IF(Einträge!D1653="",0,4)))))</f>
        <v>0</v>
      </c>
      <c r="F1653" s="351"/>
      <c r="G1653" s="352"/>
      <c r="H1653" s="351"/>
      <c r="I1653" s="352"/>
      <c r="J1653" s="345"/>
      <c r="K1653" s="346"/>
      <c r="L1653" s="346"/>
      <c r="M1653" s="188"/>
      <c r="N1653" s="31"/>
      <c r="O1653" s="30"/>
      <c r="P1653" s="30"/>
      <c r="Q1653" s="31"/>
      <c r="R1653" s="31"/>
      <c r="S1653" s="228"/>
      <c r="T1653" s="242"/>
      <c r="U1653" s="235"/>
    </row>
    <row r="1654" spans="1:21">
      <c r="A1654" s="36"/>
      <c r="B1654" s="353"/>
      <c r="C1654" s="354"/>
      <c r="D1654" s="137"/>
      <c r="E1654" s="206">
        <f>IF(AND(Einträge!D1654&gt;=29,Einträge!D1654&lt;32),2,IF(AND(Einträge!D1654&gt;=32,Einträge!D1654&lt;=35),3,(IF(AND(Einträge!D1654&lt;29,Einträge!D1654&gt;0),1,IF(Einträge!D1654="",0,4)))))</f>
        <v>0</v>
      </c>
      <c r="F1654" s="349"/>
      <c r="G1654" s="350"/>
      <c r="H1654" s="349"/>
      <c r="I1654" s="350"/>
      <c r="J1654" s="347"/>
      <c r="K1654" s="348"/>
      <c r="L1654" s="348"/>
      <c r="M1654" s="188"/>
      <c r="N1654" s="35"/>
      <c r="O1654" s="34"/>
      <c r="P1654" s="34"/>
      <c r="Q1654" s="35"/>
      <c r="R1654" s="35"/>
      <c r="S1654" s="227"/>
      <c r="T1654" s="241"/>
      <c r="U1654" s="234"/>
    </row>
    <row r="1655" spans="1:21">
      <c r="A1655" s="58"/>
      <c r="B1655" s="355"/>
      <c r="C1655" s="355"/>
      <c r="D1655" s="191"/>
      <c r="E1655" s="206">
        <f>IF(AND(Einträge!D1655&gt;=29,Einträge!D1655&lt;32),2,IF(AND(Einträge!D1655&gt;=32,Einträge!D1655&lt;=35),3,(IF(AND(Einträge!D1655&lt;29,Einträge!D1655&gt;0),1,IF(Einträge!D1655="",0,4)))))</f>
        <v>0</v>
      </c>
      <c r="F1655" s="351"/>
      <c r="G1655" s="352"/>
      <c r="H1655" s="351"/>
      <c r="I1655" s="352"/>
      <c r="J1655" s="345"/>
      <c r="K1655" s="346"/>
      <c r="L1655" s="346"/>
      <c r="M1655" s="188"/>
      <c r="N1655" s="31"/>
      <c r="O1655" s="30"/>
      <c r="P1655" s="30"/>
      <c r="Q1655" s="31"/>
      <c r="R1655" s="31"/>
      <c r="S1655" s="228"/>
      <c r="T1655" s="242"/>
      <c r="U1655" s="235"/>
    </row>
    <row r="1656" spans="1:21">
      <c r="A1656" s="36"/>
      <c r="B1656" s="353"/>
      <c r="C1656" s="354"/>
      <c r="D1656" s="137"/>
      <c r="E1656" s="206">
        <f>IF(AND(Einträge!D1656&gt;=29,Einträge!D1656&lt;32),2,IF(AND(Einträge!D1656&gt;=32,Einträge!D1656&lt;=35),3,(IF(AND(Einträge!D1656&lt;29,Einträge!D1656&gt;0),1,IF(Einträge!D1656="",0,4)))))</f>
        <v>0</v>
      </c>
      <c r="F1656" s="349"/>
      <c r="G1656" s="350"/>
      <c r="H1656" s="349"/>
      <c r="I1656" s="350"/>
      <c r="J1656" s="347"/>
      <c r="K1656" s="348"/>
      <c r="L1656" s="348"/>
      <c r="M1656" s="188"/>
      <c r="N1656" s="35"/>
      <c r="O1656" s="34"/>
      <c r="P1656" s="34"/>
      <c r="Q1656" s="35"/>
      <c r="R1656" s="35"/>
      <c r="S1656" s="227"/>
      <c r="T1656" s="241"/>
      <c r="U1656" s="234"/>
    </row>
    <row r="1657" spans="1:21">
      <c r="A1657" s="58"/>
      <c r="B1657" s="355"/>
      <c r="C1657" s="355"/>
      <c r="D1657" s="191"/>
      <c r="E1657" s="206">
        <f>IF(AND(Einträge!D1657&gt;=29,Einträge!D1657&lt;32),2,IF(AND(Einträge!D1657&gt;=32,Einträge!D1657&lt;=35),3,(IF(AND(Einträge!D1657&lt;29,Einträge!D1657&gt;0),1,IF(Einträge!D1657="",0,4)))))</f>
        <v>0</v>
      </c>
      <c r="F1657" s="351"/>
      <c r="G1657" s="352"/>
      <c r="H1657" s="351"/>
      <c r="I1657" s="352"/>
      <c r="J1657" s="345"/>
      <c r="K1657" s="346"/>
      <c r="L1657" s="346"/>
      <c r="M1657" s="188"/>
      <c r="N1657" s="31"/>
      <c r="O1657" s="30"/>
      <c r="P1657" s="30"/>
      <c r="Q1657" s="31"/>
      <c r="R1657" s="31"/>
      <c r="S1657" s="228"/>
      <c r="T1657" s="242"/>
      <c r="U1657" s="235"/>
    </row>
    <row r="1658" spans="1:21">
      <c r="A1658" s="36"/>
      <c r="B1658" s="353"/>
      <c r="C1658" s="354"/>
      <c r="D1658" s="137"/>
      <c r="E1658" s="206">
        <f>IF(AND(Einträge!D1658&gt;=29,Einträge!D1658&lt;32),2,IF(AND(Einträge!D1658&gt;=32,Einträge!D1658&lt;=35),3,(IF(AND(Einträge!D1658&lt;29,Einträge!D1658&gt;0),1,IF(Einträge!D1658="",0,4)))))</f>
        <v>0</v>
      </c>
      <c r="F1658" s="349"/>
      <c r="G1658" s="350"/>
      <c r="H1658" s="349"/>
      <c r="I1658" s="350"/>
      <c r="J1658" s="347"/>
      <c r="K1658" s="348"/>
      <c r="L1658" s="348"/>
      <c r="M1658" s="188"/>
      <c r="N1658" s="35"/>
      <c r="O1658" s="34"/>
      <c r="P1658" s="34"/>
      <c r="Q1658" s="35"/>
      <c r="R1658" s="35"/>
      <c r="S1658" s="227"/>
      <c r="T1658" s="241"/>
      <c r="U1658" s="234"/>
    </row>
    <row r="1659" spans="1:21">
      <c r="A1659" s="58"/>
      <c r="B1659" s="355"/>
      <c r="C1659" s="355"/>
      <c r="D1659" s="191"/>
      <c r="E1659" s="206">
        <f>IF(AND(Einträge!D1659&gt;=29,Einträge!D1659&lt;32),2,IF(AND(Einträge!D1659&gt;=32,Einträge!D1659&lt;=35),3,(IF(AND(Einträge!D1659&lt;29,Einträge!D1659&gt;0),1,IF(Einträge!D1659="",0,4)))))</f>
        <v>0</v>
      </c>
      <c r="F1659" s="351"/>
      <c r="G1659" s="352"/>
      <c r="H1659" s="351"/>
      <c r="I1659" s="352"/>
      <c r="J1659" s="345"/>
      <c r="K1659" s="346"/>
      <c r="L1659" s="346"/>
      <c r="M1659" s="188"/>
      <c r="N1659" s="31"/>
      <c r="O1659" s="30"/>
      <c r="P1659" s="30"/>
      <c r="Q1659" s="31"/>
      <c r="R1659" s="31"/>
      <c r="S1659" s="228"/>
      <c r="T1659" s="242"/>
      <c r="U1659" s="235"/>
    </row>
    <row r="1660" spans="1:21">
      <c r="A1660" s="36"/>
      <c r="B1660" s="353"/>
      <c r="C1660" s="354"/>
      <c r="D1660" s="137"/>
      <c r="E1660" s="206">
        <f>IF(AND(Einträge!D1660&gt;=29,Einträge!D1660&lt;32),2,IF(AND(Einträge!D1660&gt;=32,Einträge!D1660&lt;=35),3,(IF(AND(Einträge!D1660&lt;29,Einträge!D1660&gt;0),1,IF(Einträge!D1660="",0,4)))))</f>
        <v>0</v>
      </c>
      <c r="F1660" s="349"/>
      <c r="G1660" s="350"/>
      <c r="H1660" s="349"/>
      <c r="I1660" s="350"/>
      <c r="J1660" s="347"/>
      <c r="K1660" s="348"/>
      <c r="L1660" s="348"/>
      <c r="M1660" s="188"/>
      <c r="N1660" s="35"/>
      <c r="O1660" s="34"/>
      <c r="P1660" s="34"/>
      <c r="Q1660" s="35"/>
      <c r="R1660" s="35"/>
      <c r="S1660" s="227"/>
      <c r="T1660" s="241"/>
      <c r="U1660" s="234"/>
    </row>
    <row r="1661" spans="1:21">
      <c r="A1661" s="58"/>
      <c r="B1661" s="355"/>
      <c r="C1661" s="355"/>
      <c r="D1661" s="191"/>
      <c r="E1661" s="206">
        <f>IF(AND(Einträge!D1661&gt;=29,Einträge!D1661&lt;32),2,IF(AND(Einträge!D1661&gt;=32,Einträge!D1661&lt;=35),3,(IF(AND(Einträge!D1661&lt;29,Einträge!D1661&gt;0),1,IF(Einträge!D1661="",0,4)))))</f>
        <v>0</v>
      </c>
      <c r="F1661" s="351"/>
      <c r="G1661" s="352"/>
      <c r="H1661" s="351"/>
      <c r="I1661" s="352"/>
      <c r="J1661" s="345"/>
      <c r="K1661" s="346"/>
      <c r="L1661" s="346"/>
      <c r="M1661" s="188"/>
      <c r="N1661" s="31"/>
      <c r="O1661" s="30"/>
      <c r="P1661" s="30"/>
      <c r="Q1661" s="31"/>
      <c r="R1661" s="31"/>
      <c r="S1661" s="228"/>
      <c r="T1661" s="242"/>
      <c r="U1661" s="235"/>
    </row>
    <row r="1662" spans="1:21">
      <c r="A1662" s="36"/>
      <c r="B1662" s="353"/>
      <c r="C1662" s="354"/>
      <c r="D1662" s="137"/>
      <c r="E1662" s="206">
        <f>IF(AND(Einträge!D1662&gt;=29,Einträge!D1662&lt;32),2,IF(AND(Einträge!D1662&gt;=32,Einträge!D1662&lt;=35),3,(IF(AND(Einträge!D1662&lt;29,Einträge!D1662&gt;0),1,IF(Einträge!D1662="",0,4)))))</f>
        <v>0</v>
      </c>
      <c r="F1662" s="349"/>
      <c r="G1662" s="350"/>
      <c r="H1662" s="349"/>
      <c r="I1662" s="350"/>
      <c r="J1662" s="347"/>
      <c r="K1662" s="348"/>
      <c r="L1662" s="348"/>
      <c r="M1662" s="188"/>
      <c r="N1662" s="35"/>
      <c r="O1662" s="34"/>
      <c r="P1662" s="34"/>
      <c r="Q1662" s="35"/>
      <c r="R1662" s="35"/>
      <c r="S1662" s="227"/>
      <c r="T1662" s="241"/>
      <c r="U1662" s="234"/>
    </row>
    <row r="1663" spans="1:21">
      <c r="A1663" s="58"/>
      <c r="B1663" s="355"/>
      <c r="C1663" s="355"/>
      <c r="D1663" s="191"/>
      <c r="E1663" s="206">
        <f>IF(AND(Einträge!D1663&gt;=29,Einträge!D1663&lt;32),2,IF(AND(Einträge!D1663&gt;=32,Einträge!D1663&lt;=35),3,(IF(AND(Einträge!D1663&lt;29,Einträge!D1663&gt;0),1,IF(Einträge!D1663="",0,4)))))</f>
        <v>0</v>
      </c>
      <c r="F1663" s="351"/>
      <c r="G1663" s="352"/>
      <c r="H1663" s="351"/>
      <c r="I1663" s="352"/>
      <c r="J1663" s="345"/>
      <c r="K1663" s="346"/>
      <c r="L1663" s="346"/>
      <c r="M1663" s="188"/>
      <c r="N1663" s="31"/>
      <c r="O1663" s="30"/>
      <c r="P1663" s="30"/>
      <c r="Q1663" s="31"/>
      <c r="R1663" s="31"/>
      <c r="S1663" s="228"/>
      <c r="T1663" s="242"/>
      <c r="U1663" s="235"/>
    </row>
    <row r="1664" spans="1:21">
      <c r="A1664" s="36"/>
      <c r="B1664" s="353"/>
      <c r="C1664" s="354"/>
      <c r="D1664" s="137"/>
      <c r="E1664" s="206">
        <f>IF(AND(Einträge!D1664&gt;=29,Einträge!D1664&lt;32),2,IF(AND(Einträge!D1664&gt;=32,Einträge!D1664&lt;=35),3,(IF(AND(Einträge!D1664&lt;29,Einträge!D1664&gt;0),1,IF(Einträge!D1664="",0,4)))))</f>
        <v>0</v>
      </c>
      <c r="F1664" s="349"/>
      <c r="G1664" s="350"/>
      <c r="H1664" s="349"/>
      <c r="I1664" s="350"/>
      <c r="J1664" s="347"/>
      <c r="K1664" s="348"/>
      <c r="L1664" s="348"/>
      <c r="M1664" s="188"/>
      <c r="N1664" s="35"/>
      <c r="O1664" s="34"/>
      <c r="P1664" s="34"/>
      <c r="Q1664" s="35"/>
      <c r="R1664" s="35"/>
      <c r="S1664" s="227"/>
      <c r="T1664" s="241"/>
      <c r="U1664" s="234"/>
    </row>
    <row r="1665" spans="1:21">
      <c r="A1665" s="58"/>
      <c r="B1665" s="355"/>
      <c r="C1665" s="355"/>
      <c r="D1665" s="191"/>
      <c r="E1665" s="206">
        <f>IF(AND(Einträge!D1665&gt;=29,Einträge!D1665&lt;32),2,IF(AND(Einträge!D1665&gt;=32,Einträge!D1665&lt;=35),3,(IF(AND(Einträge!D1665&lt;29,Einträge!D1665&gt;0),1,IF(Einträge!D1665="",0,4)))))</f>
        <v>0</v>
      </c>
      <c r="F1665" s="351"/>
      <c r="G1665" s="352"/>
      <c r="H1665" s="351"/>
      <c r="I1665" s="352"/>
      <c r="J1665" s="345"/>
      <c r="K1665" s="346"/>
      <c r="L1665" s="346"/>
      <c r="M1665" s="188"/>
      <c r="N1665" s="31"/>
      <c r="O1665" s="30"/>
      <c r="P1665" s="30"/>
      <c r="Q1665" s="31"/>
      <c r="R1665" s="31"/>
      <c r="S1665" s="228"/>
      <c r="T1665" s="242"/>
      <c r="U1665" s="235"/>
    </row>
    <row r="1666" spans="1:21">
      <c r="A1666" s="36"/>
      <c r="B1666" s="353"/>
      <c r="C1666" s="354"/>
      <c r="D1666" s="137"/>
      <c r="E1666" s="206">
        <f>IF(AND(Einträge!D1666&gt;=29,Einträge!D1666&lt;32),2,IF(AND(Einträge!D1666&gt;=32,Einträge!D1666&lt;=35),3,(IF(AND(Einträge!D1666&lt;29,Einträge!D1666&gt;0),1,IF(Einträge!D1666="",0,4)))))</f>
        <v>0</v>
      </c>
      <c r="F1666" s="349"/>
      <c r="G1666" s="350"/>
      <c r="H1666" s="349"/>
      <c r="I1666" s="350"/>
      <c r="J1666" s="347"/>
      <c r="K1666" s="348"/>
      <c r="L1666" s="348"/>
      <c r="M1666" s="188"/>
      <c r="N1666" s="35"/>
      <c r="O1666" s="34"/>
      <c r="P1666" s="34"/>
      <c r="Q1666" s="35"/>
      <c r="R1666" s="35"/>
      <c r="S1666" s="227"/>
      <c r="T1666" s="241"/>
      <c r="U1666" s="234"/>
    </row>
    <row r="1667" spans="1:21">
      <c r="A1667" s="58"/>
      <c r="B1667" s="355"/>
      <c r="C1667" s="355"/>
      <c r="D1667" s="191"/>
      <c r="E1667" s="206">
        <f>IF(AND(Einträge!D1667&gt;=29,Einträge!D1667&lt;32),2,IF(AND(Einträge!D1667&gt;=32,Einträge!D1667&lt;=35),3,(IF(AND(Einträge!D1667&lt;29,Einträge!D1667&gt;0),1,IF(Einträge!D1667="",0,4)))))</f>
        <v>0</v>
      </c>
      <c r="F1667" s="351"/>
      <c r="G1667" s="352"/>
      <c r="H1667" s="351"/>
      <c r="I1667" s="352"/>
      <c r="J1667" s="345"/>
      <c r="K1667" s="346"/>
      <c r="L1667" s="346"/>
      <c r="M1667" s="188"/>
      <c r="N1667" s="31"/>
      <c r="O1667" s="30"/>
      <c r="P1667" s="30"/>
      <c r="Q1667" s="31"/>
      <c r="R1667" s="31"/>
      <c r="S1667" s="228"/>
      <c r="T1667" s="242"/>
      <c r="U1667" s="235"/>
    </row>
    <row r="1668" spans="1:21">
      <c r="A1668" s="36"/>
      <c r="B1668" s="353"/>
      <c r="C1668" s="354"/>
      <c r="D1668" s="137"/>
      <c r="E1668" s="206">
        <f>IF(AND(Einträge!D1668&gt;=29,Einträge!D1668&lt;32),2,IF(AND(Einträge!D1668&gt;=32,Einträge!D1668&lt;=35),3,(IF(AND(Einträge!D1668&lt;29,Einträge!D1668&gt;0),1,IF(Einträge!D1668="",0,4)))))</f>
        <v>0</v>
      </c>
      <c r="F1668" s="349"/>
      <c r="G1668" s="350"/>
      <c r="H1668" s="349"/>
      <c r="I1668" s="350"/>
      <c r="J1668" s="347"/>
      <c r="K1668" s="348"/>
      <c r="L1668" s="348"/>
      <c r="M1668" s="188"/>
      <c r="N1668" s="53"/>
      <c r="O1668" s="54"/>
      <c r="P1668" s="54"/>
      <c r="Q1668" s="53"/>
      <c r="R1668" s="53"/>
      <c r="S1668" s="230"/>
      <c r="T1668" s="244"/>
      <c r="U1668" s="237"/>
    </row>
    <row r="1669" spans="1:21">
      <c r="A1669" s="58"/>
      <c r="B1669" s="355"/>
      <c r="C1669" s="355"/>
      <c r="D1669" s="191"/>
      <c r="E1669" s="206">
        <f>IF(AND(Einträge!D1669&gt;=29,Einträge!D1669&lt;32),2,IF(AND(Einträge!D1669&gt;=32,Einträge!D1669&lt;=35),3,(IF(AND(Einträge!D1669&lt;29,Einträge!D1669&gt;0),1,IF(Einträge!D1669="",0,4)))))</f>
        <v>0</v>
      </c>
      <c r="F1669" s="351"/>
      <c r="G1669" s="352"/>
      <c r="H1669" s="351"/>
      <c r="I1669" s="352"/>
      <c r="J1669" s="345"/>
      <c r="K1669" s="346"/>
      <c r="L1669" s="346"/>
      <c r="M1669" s="188"/>
      <c r="N1669" s="31"/>
      <c r="O1669" s="30"/>
      <c r="P1669" s="30"/>
      <c r="Q1669" s="31"/>
      <c r="R1669" s="31"/>
      <c r="S1669" s="228"/>
      <c r="T1669" s="242"/>
      <c r="U1669" s="235"/>
    </row>
    <row r="1670" spans="1:21">
      <c r="A1670" s="36"/>
      <c r="B1670" s="353"/>
      <c r="C1670" s="354"/>
      <c r="D1670" s="137"/>
      <c r="E1670" s="206">
        <f>IF(AND(Einträge!D1670&gt;=29,Einträge!D1670&lt;32),2,IF(AND(Einträge!D1670&gt;=32,Einträge!D1670&lt;=35),3,(IF(AND(Einträge!D1670&lt;29,Einträge!D1670&gt;0),1,IF(Einträge!D1670="",0,4)))))</f>
        <v>0</v>
      </c>
      <c r="F1670" s="349"/>
      <c r="G1670" s="350"/>
      <c r="H1670" s="349"/>
      <c r="I1670" s="350"/>
      <c r="J1670" s="347"/>
      <c r="K1670" s="348"/>
      <c r="L1670" s="348"/>
      <c r="M1670" s="188"/>
      <c r="N1670" s="33"/>
      <c r="O1670" s="32"/>
      <c r="P1670" s="32"/>
      <c r="Q1670" s="33"/>
      <c r="R1670" s="33"/>
      <c r="S1670" s="229"/>
      <c r="T1670" s="243"/>
      <c r="U1670" s="236"/>
    </row>
    <row r="1671" spans="1:21">
      <c r="A1671" s="58"/>
      <c r="B1671" s="355"/>
      <c r="C1671" s="355"/>
      <c r="D1671" s="191"/>
      <c r="E1671" s="206">
        <f>IF(AND(Einträge!D1671&gt;=29,Einträge!D1671&lt;32),2,IF(AND(Einträge!D1671&gt;=32,Einträge!D1671&lt;=35),3,(IF(AND(Einträge!D1671&lt;29,Einträge!D1671&gt;0),1,IF(Einträge!D1671="",0,4)))))</f>
        <v>0</v>
      </c>
      <c r="F1671" s="351"/>
      <c r="G1671" s="352"/>
      <c r="H1671" s="351"/>
      <c r="I1671" s="352"/>
      <c r="J1671" s="345"/>
      <c r="K1671" s="346"/>
      <c r="L1671" s="346"/>
      <c r="M1671" s="188"/>
      <c r="N1671" s="31"/>
      <c r="O1671" s="30"/>
      <c r="P1671" s="30"/>
      <c r="Q1671" s="31"/>
      <c r="R1671" s="31"/>
      <c r="S1671" s="228"/>
      <c r="T1671" s="242"/>
      <c r="U1671" s="235"/>
    </row>
    <row r="1672" spans="1:21">
      <c r="A1672" s="36"/>
      <c r="B1672" s="353"/>
      <c r="C1672" s="354"/>
      <c r="D1672" s="137"/>
      <c r="E1672" s="206">
        <f>IF(AND(Einträge!D1672&gt;=29,Einträge!D1672&lt;32),2,IF(AND(Einträge!D1672&gt;=32,Einträge!D1672&lt;=35),3,(IF(AND(Einträge!D1672&lt;29,Einträge!D1672&gt;0),1,IF(Einträge!D1672="",0,4)))))</f>
        <v>0</v>
      </c>
      <c r="F1672" s="349"/>
      <c r="G1672" s="350"/>
      <c r="H1672" s="349"/>
      <c r="I1672" s="350"/>
      <c r="J1672" s="347"/>
      <c r="K1672" s="348"/>
      <c r="L1672" s="348"/>
      <c r="M1672" s="188"/>
      <c r="N1672" s="35"/>
      <c r="O1672" s="34"/>
      <c r="P1672" s="34"/>
      <c r="Q1672" s="35"/>
      <c r="R1672" s="35"/>
      <c r="S1672" s="227"/>
      <c r="T1672" s="241"/>
      <c r="U1672" s="234"/>
    </row>
    <row r="1673" spans="1:21">
      <c r="A1673" s="58"/>
      <c r="B1673" s="355"/>
      <c r="C1673" s="355"/>
      <c r="D1673" s="191"/>
      <c r="E1673" s="206">
        <f>IF(AND(Einträge!D1673&gt;=29,Einträge!D1673&lt;32),2,IF(AND(Einträge!D1673&gt;=32,Einträge!D1673&lt;=35),3,(IF(AND(Einträge!D1673&lt;29,Einträge!D1673&gt;0),1,IF(Einträge!D1673="",0,4)))))</f>
        <v>0</v>
      </c>
      <c r="F1673" s="351"/>
      <c r="G1673" s="352"/>
      <c r="H1673" s="351"/>
      <c r="I1673" s="352"/>
      <c r="J1673" s="345"/>
      <c r="K1673" s="346"/>
      <c r="L1673" s="346"/>
      <c r="M1673" s="188"/>
      <c r="N1673" s="31"/>
      <c r="O1673" s="30"/>
      <c r="P1673" s="30"/>
      <c r="Q1673" s="31"/>
      <c r="R1673" s="31"/>
      <c r="S1673" s="228"/>
      <c r="T1673" s="242"/>
      <c r="U1673" s="235"/>
    </row>
    <row r="1674" spans="1:21">
      <c r="A1674" s="36"/>
      <c r="B1674" s="353"/>
      <c r="C1674" s="354"/>
      <c r="D1674" s="137"/>
      <c r="E1674" s="206">
        <f>IF(AND(Einträge!D1674&gt;=29,Einträge!D1674&lt;32),2,IF(AND(Einträge!D1674&gt;=32,Einträge!D1674&lt;=35),3,(IF(AND(Einträge!D1674&lt;29,Einträge!D1674&gt;0),1,IF(Einträge!D1674="",0,4)))))</f>
        <v>0</v>
      </c>
      <c r="F1674" s="349"/>
      <c r="G1674" s="350"/>
      <c r="H1674" s="349"/>
      <c r="I1674" s="350"/>
      <c r="J1674" s="347"/>
      <c r="K1674" s="348"/>
      <c r="L1674" s="348"/>
      <c r="M1674" s="188"/>
      <c r="N1674" s="35"/>
      <c r="O1674" s="34"/>
      <c r="P1674" s="34"/>
      <c r="Q1674" s="35"/>
      <c r="R1674" s="35"/>
      <c r="S1674" s="227"/>
      <c r="T1674" s="241"/>
      <c r="U1674" s="234"/>
    </row>
    <row r="1675" spans="1:21">
      <c r="A1675" s="58"/>
      <c r="B1675" s="355"/>
      <c r="C1675" s="355"/>
      <c r="D1675" s="191"/>
      <c r="E1675" s="206">
        <f>IF(AND(Einträge!D1675&gt;=29,Einträge!D1675&lt;32),2,IF(AND(Einträge!D1675&gt;=32,Einträge!D1675&lt;=35),3,(IF(AND(Einträge!D1675&lt;29,Einträge!D1675&gt;0),1,IF(Einträge!D1675="",0,4)))))</f>
        <v>0</v>
      </c>
      <c r="F1675" s="351"/>
      <c r="G1675" s="352"/>
      <c r="H1675" s="351"/>
      <c r="I1675" s="352"/>
      <c r="J1675" s="345"/>
      <c r="K1675" s="346"/>
      <c r="L1675" s="346"/>
      <c r="M1675" s="188"/>
      <c r="N1675" s="31"/>
      <c r="O1675" s="30"/>
      <c r="P1675" s="30"/>
      <c r="Q1675" s="31"/>
      <c r="R1675" s="31"/>
      <c r="S1675" s="228"/>
      <c r="T1675" s="242"/>
      <c r="U1675" s="235"/>
    </row>
    <row r="1676" spans="1:21">
      <c r="A1676" s="36"/>
      <c r="B1676" s="353"/>
      <c r="C1676" s="354"/>
      <c r="D1676" s="137"/>
      <c r="E1676" s="206">
        <f>IF(AND(Einträge!D1676&gt;=29,Einträge!D1676&lt;32),2,IF(AND(Einträge!D1676&gt;=32,Einträge!D1676&lt;=35),3,(IF(AND(Einträge!D1676&lt;29,Einträge!D1676&gt;0),1,IF(Einträge!D1676="",0,4)))))</f>
        <v>0</v>
      </c>
      <c r="F1676" s="349"/>
      <c r="G1676" s="350"/>
      <c r="H1676" s="349"/>
      <c r="I1676" s="350"/>
      <c r="J1676" s="347"/>
      <c r="K1676" s="348"/>
      <c r="L1676" s="348"/>
      <c r="M1676" s="188"/>
      <c r="N1676" s="35"/>
      <c r="O1676" s="34"/>
      <c r="P1676" s="34"/>
      <c r="Q1676" s="35"/>
      <c r="R1676" s="35"/>
      <c r="S1676" s="227"/>
      <c r="T1676" s="241"/>
      <c r="U1676" s="234"/>
    </row>
    <row r="1677" spans="1:21">
      <c r="A1677" s="58"/>
      <c r="B1677" s="355"/>
      <c r="C1677" s="355"/>
      <c r="D1677" s="191"/>
      <c r="E1677" s="206">
        <f>IF(AND(Einträge!D1677&gt;=29,Einträge!D1677&lt;32),2,IF(AND(Einträge!D1677&gt;=32,Einträge!D1677&lt;=35),3,(IF(AND(Einträge!D1677&lt;29,Einträge!D1677&gt;0),1,IF(Einträge!D1677="",0,4)))))</f>
        <v>0</v>
      </c>
      <c r="F1677" s="351"/>
      <c r="G1677" s="352"/>
      <c r="H1677" s="351"/>
      <c r="I1677" s="352"/>
      <c r="J1677" s="345"/>
      <c r="K1677" s="346"/>
      <c r="L1677" s="346"/>
      <c r="M1677" s="188"/>
      <c r="N1677" s="31"/>
      <c r="O1677" s="30"/>
      <c r="P1677" s="30"/>
      <c r="Q1677" s="31"/>
      <c r="R1677" s="31"/>
      <c r="S1677" s="228"/>
      <c r="T1677" s="242"/>
      <c r="U1677" s="235"/>
    </row>
    <row r="1678" spans="1:21">
      <c r="A1678" s="36"/>
      <c r="B1678" s="353"/>
      <c r="C1678" s="354"/>
      <c r="D1678" s="137"/>
      <c r="E1678" s="206">
        <f>IF(AND(Einträge!D1678&gt;=29,Einträge!D1678&lt;32),2,IF(AND(Einträge!D1678&gt;=32,Einträge!D1678&lt;=35),3,(IF(AND(Einträge!D1678&lt;29,Einträge!D1678&gt;0),1,IF(Einträge!D1678="",0,4)))))</f>
        <v>0</v>
      </c>
      <c r="F1678" s="349"/>
      <c r="G1678" s="350"/>
      <c r="H1678" s="349"/>
      <c r="I1678" s="350"/>
      <c r="J1678" s="347"/>
      <c r="K1678" s="348"/>
      <c r="L1678" s="348"/>
      <c r="M1678" s="188"/>
      <c r="N1678" s="35"/>
      <c r="O1678" s="34"/>
      <c r="P1678" s="34"/>
      <c r="Q1678" s="35"/>
      <c r="R1678" s="35"/>
      <c r="S1678" s="227"/>
      <c r="T1678" s="241"/>
      <c r="U1678" s="234"/>
    </row>
    <row r="1679" spans="1:21">
      <c r="A1679" s="58"/>
      <c r="B1679" s="355"/>
      <c r="C1679" s="355"/>
      <c r="D1679" s="191"/>
      <c r="E1679" s="206">
        <f>IF(AND(Einträge!D1679&gt;=29,Einträge!D1679&lt;32),2,IF(AND(Einträge!D1679&gt;=32,Einträge!D1679&lt;=35),3,(IF(AND(Einträge!D1679&lt;29,Einträge!D1679&gt;0),1,IF(Einträge!D1679="",0,4)))))</f>
        <v>0</v>
      </c>
      <c r="F1679" s="351"/>
      <c r="G1679" s="352"/>
      <c r="H1679" s="351"/>
      <c r="I1679" s="352"/>
      <c r="J1679" s="345"/>
      <c r="K1679" s="346"/>
      <c r="L1679" s="346"/>
      <c r="M1679" s="188"/>
      <c r="N1679" s="31"/>
      <c r="O1679" s="30"/>
      <c r="P1679" s="30"/>
      <c r="Q1679" s="31"/>
      <c r="R1679" s="31"/>
      <c r="S1679" s="228"/>
      <c r="T1679" s="242"/>
      <c r="U1679" s="235"/>
    </row>
    <row r="1680" spans="1:21">
      <c r="A1680" s="36"/>
      <c r="B1680" s="353"/>
      <c r="C1680" s="354"/>
      <c r="D1680" s="137"/>
      <c r="E1680" s="206">
        <f>IF(AND(Einträge!D1680&gt;=29,Einträge!D1680&lt;32),2,IF(AND(Einträge!D1680&gt;=32,Einträge!D1680&lt;=35),3,(IF(AND(Einträge!D1680&lt;29,Einträge!D1680&gt;0),1,IF(Einträge!D1680="",0,4)))))</f>
        <v>0</v>
      </c>
      <c r="F1680" s="349"/>
      <c r="G1680" s="350"/>
      <c r="H1680" s="349"/>
      <c r="I1680" s="350"/>
      <c r="J1680" s="347"/>
      <c r="K1680" s="348"/>
      <c r="L1680" s="348"/>
      <c r="M1680" s="188"/>
      <c r="N1680" s="35"/>
      <c r="O1680" s="34"/>
      <c r="P1680" s="34"/>
      <c r="Q1680" s="35"/>
      <c r="R1680" s="35"/>
      <c r="S1680" s="227"/>
      <c r="T1680" s="241"/>
      <c r="U1680" s="234"/>
    </row>
    <row r="1681" spans="1:21">
      <c r="A1681" s="58"/>
      <c r="B1681" s="355"/>
      <c r="C1681" s="355"/>
      <c r="D1681" s="191"/>
      <c r="E1681" s="206">
        <f>IF(AND(Einträge!D1681&gt;=29,Einträge!D1681&lt;32),2,IF(AND(Einträge!D1681&gt;=32,Einträge!D1681&lt;=35),3,(IF(AND(Einträge!D1681&lt;29,Einträge!D1681&gt;0),1,IF(Einträge!D1681="",0,4)))))</f>
        <v>0</v>
      </c>
      <c r="F1681" s="351"/>
      <c r="G1681" s="352"/>
      <c r="H1681" s="351"/>
      <c r="I1681" s="352"/>
      <c r="J1681" s="345"/>
      <c r="K1681" s="346"/>
      <c r="L1681" s="346"/>
      <c r="M1681" s="188"/>
      <c r="N1681" s="31"/>
      <c r="O1681" s="30"/>
      <c r="P1681" s="30"/>
      <c r="Q1681" s="31"/>
      <c r="R1681" s="31"/>
      <c r="S1681" s="228"/>
      <c r="T1681" s="242"/>
      <c r="U1681" s="235"/>
    </row>
    <row r="1682" spans="1:21">
      <c r="A1682" s="36"/>
      <c r="B1682" s="353"/>
      <c r="C1682" s="354"/>
      <c r="D1682" s="137"/>
      <c r="E1682" s="206">
        <f>IF(AND(Einträge!D1682&gt;=29,Einträge!D1682&lt;32),2,IF(AND(Einträge!D1682&gt;=32,Einträge!D1682&lt;=35),3,(IF(AND(Einträge!D1682&lt;29,Einträge!D1682&gt;0),1,IF(Einträge!D1682="",0,4)))))</f>
        <v>0</v>
      </c>
      <c r="F1682" s="349"/>
      <c r="G1682" s="350"/>
      <c r="H1682" s="349"/>
      <c r="I1682" s="350"/>
      <c r="J1682" s="347"/>
      <c r="K1682" s="348"/>
      <c r="L1682" s="348"/>
      <c r="M1682" s="188"/>
      <c r="N1682" s="35"/>
      <c r="O1682" s="34"/>
      <c r="P1682" s="34"/>
      <c r="Q1682" s="35"/>
      <c r="R1682" s="35"/>
      <c r="S1682" s="227"/>
      <c r="T1682" s="241"/>
      <c r="U1682" s="234"/>
    </row>
    <row r="1683" spans="1:21">
      <c r="A1683" s="58"/>
      <c r="B1683" s="355"/>
      <c r="C1683" s="355"/>
      <c r="D1683" s="191"/>
      <c r="E1683" s="206">
        <f>IF(AND(Einträge!D1683&gt;=29,Einträge!D1683&lt;32),2,IF(AND(Einträge!D1683&gt;=32,Einträge!D1683&lt;=35),3,(IF(AND(Einträge!D1683&lt;29,Einträge!D1683&gt;0),1,IF(Einträge!D1683="",0,4)))))</f>
        <v>0</v>
      </c>
      <c r="F1683" s="351"/>
      <c r="G1683" s="352"/>
      <c r="H1683" s="351"/>
      <c r="I1683" s="352"/>
      <c r="J1683" s="345"/>
      <c r="K1683" s="346"/>
      <c r="L1683" s="346"/>
      <c r="M1683" s="188"/>
      <c r="N1683" s="31"/>
      <c r="O1683" s="30"/>
      <c r="P1683" s="30"/>
      <c r="Q1683" s="31"/>
      <c r="R1683" s="31"/>
      <c r="S1683" s="228"/>
      <c r="T1683" s="242"/>
      <c r="U1683" s="235"/>
    </row>
    <row r="1684" spans="1:21">
      <c r="A1684" s="36"/>
      <c r="B1684" s="353"/>
      <c r="C1684" s="354"/>
      <c r="D1684" s="137"/>
      <c r="E1684" s="206">
        <f>IF(AND(Einträge!D1684&gt;=29,Einträge!D1684&lt;32),2,IF(AND(Einträge!D1684&gt;=32,Einträge!D1684&lt;=35),3,(IF(AND(Einträge!D1684&lt;29,Einträge!D1684&gt;0),1,IF(Einträge!D1684="",0,4)))))</f>
        <v>0</v>
      </c>
      <c r="F1684" s="349"/>
      <c r="G1684" s="350"/>
      <c r="H1684" s="349"/>
      <c r="I1684" s="350"/>
      <c r="J1684" s="347"/>
      <c r="K1684" s="348"/>
      <c r="L1684" s="348"/>
      <c r="M1684" s="188"/>
      <c r="N1684" s="35"/>
      <c r="O1684" s="34"/>
      <c r="P1684" s="34"/>
      <c r="Q1684" s="35"/>
      <c r="R1684" s="35"/>
      <c r="S1684" s="227"/>
      <c r="T1684" s="241"/>
      <c r="U1684" s="234"/>
    </row>
    <row r="1685" spans="1:21">
      <c r="A1685" s="58"/>
      <c r="B1685" s="355"/>
      <c r="C1685" s="355"/>
      <c r="D1685" s="191"/>
      <c r="E1685" s="206">
        <f>IF(AND(Einträge!D1685&gt;=29,Einträge!D1685&lt;32),2,IF(AND(Einträge!D1685&gt;=32,Einträge!D1685&lt;=35),3,(IF(AND(Einträge!D1685&lt;29,Einträge!D1685&gt;0),1,IF(Einträge!D1685="",0,4)))))</f>
        <v>0</v>
      </c>
      <c r="F1685" s="351"/>
      <c r="G1685" s="352"/>
      <c r="H1685" s="351"/>
      <c r="I1685" s="352"/>
      <c r="J1685" s="345"/>
      <c r="K1685" s="346"/>
      <c r="L1685" s="346"/>
      <c r="M1685" s="188"/>
      <c r="N1685" s="31"/>
      <c r="O1685" s="30"/>
      <c r="P1685" s="30"/>
      <c r="Q1685" s="31"/>
      <c r="R1685" s="31"/>
      <c r="S1685" s="228"/>
      <c r="T1685" s="242"/>
      <c r="U1685" s="235"/>
    </row>
    <row r="1686" spans="1:21">
      <c r="A1686" s="36"/>
      <c r="B1686" s="353"/>
      <c r="C1686" s="354"/>
      <c r="D1686" s="137"/>
      <c r="E1686" s="206">
        <f>IF(AND(Einträge!D1686&gt;=29,Einträge!D1686&lt;32),2,IF(AND(Einträge!D1686&gt;=32,Einträge!D1686&lt;=35),3,(IF(AND(Einträge!D1686&lt;29,Einträge!D1686&gt;0),1,IF(Einträge!D1686="",0,4)))))</f>
        <v>0</v>
      </c>
      <c r="F1686" s="349"/>
      <c r="G1686" s="350"/>
      <c r="H1686" s="349"/>
      <c r="I1686" s="350"/>
      <c r="J1686" s="347"/>
      <c r="K1686" s="348"/>
      <c r="L1686" s="348"/>
      <c r="M1686" s="188"/>
      <c r="N1686" s="35"/>
      <c r="O1686" s="34"/>
      <c r="P1686" s="34"/>
      <c r="Q1686" s="35"/>
      <c r="R1686" s="35"/>
      <c r="S1686" s="227"/>
      <c r="T1686" s="241"/>
      <c r="U1686" s="234"/>
    </row>
    <row r="1687" spans="1:21">
      <c r="A1687" s="58"/>
      <c r="B1687" s="355"/>
      <c r="C1687" s="355"/>
      <c r="D1687" s="191"/>
      <c r="E1687" s="206">
        <f>IF(AND(Einträge!D1687&gt;=29,Einträge!D1687&lt;32),2,IF(AND(Einträge!D1687&gt;=32,Einträge!D1687&lt;=35),3,(IF(AND(Einträge!D1687&lt;29,Einträge!D1687&gt;0),1,IF(Einträge!D1687="",0,4)))))</f>
        <v>0</v>
      </c>
      <c r="F1687" s="351"/>
      <c r="G1687" s="352"/>
      <c r="H1687" s="351"/>
      <c r="I1687" s="352"/>
      <c r="J1687" s="345"/>
      <c r="K1687" s="346"/>
      <c r="L1687" s="346"/>
      <c r="M1687" s="188"/>
      <c r="N1687" s="31"/>
      <c r="O1687" s="30"/>
      <c r="P1687" s="30"/>
      <c r="Q1687" s="31"/>
      <c r="R1687" s="31"/>
      <c r="S1687" s="228"/>
      <c r="T1687" s="242"/>
      <c r="U1687" s="235"/>
    </row>
    <row r="1688" spans="1:21">
      <c r="A1688" s="36"/>
      <c r="B1688" s="353"/>
      <c r="C1688" s="354"/>
      <c r="D1688" s="137"/>
      <c r="E1688" s="206">
        <f>IF(AND(Einträge!D1688&gt;=29,Einträge!D1688&lt;32),2,IF(AND(Einträge!D1688&gt;=32,Einträge!D1688&lt;=35),3,(IF(AND(Einträge!D1688&lt;29,Einträge!D1688&gt;0),1,IF(Einträge!D1688="",0,4)))))</f>
        <v>0</v>
      </c>
      <c r="F1688" s="349"/>
      <c r="G1688" s="350"/>
      <c r="H1688" s="349"/>
      <c r="I1688" s="350"/>
      <c r="J1688" s="347"/>
      <c r="K1688" s="348"/>
      <c r="L1688" s="348"/>
      <c r="M1688" s="188"/>
      <c r="N1688" s="53"/>
      <c r="O1688" s="54"/>
      <c r="P1688" s="54"/>
      <c r="Q1688" s="53"/>
      <c r="R1688" s="53"/>
      <c r="S1688" s="230"/>
      <c r="T1688" s="244"/>
      <c r="U1688" s="237"/>
    </row>
    <row r="1689" spans="1:21">
      <c r="A1689" s="58"/>
      <c r="B1689" s="355"/>
      <c r="C1689" s="355"/>
      <c r="D1689" s="191"/>
      <c r="E1689" s="206">
        <f>IF(AND(Einträge!D1689&gt;=29,Einträge!D1689&lt;32),2,IF(AND(Einträge!D1689&gt;=32,Einträge!D1689&lt;=35),3,(IF(AND(Einträge!D1689&lt;29,Einträge!D1689&gt;0),1,IF(Einträge!D1689="",0,4)))))</f>
        <v>0</v>
      </c>
      <c r="F1689" s="351"/>
      <c r="G1689" s="352"/>
      <c r="H1689" s="351"/>
      <c r="I1689" s="352"/>
      <c r="J1689" s="345"/>
      <c r="K1689" s="346"/>
      <c r="L1689" s="346"/>
      <c r="M1689" s="188"/>
      <c r="N1689" s="31"/>
      <c r="O1689" s="30"/>
      <c r="P1689" s="30"/>
      <c r="Q1689" s="31"/>
      <c r="R1689" s="31"/>
      <c r="S1689" s="228"/>
      <c r="T1689" s="242"/>
      <c r="U1689" s="235"/>
    </row>
    <row r="1690" spans="1:21">
      <c r="A1690" s="36"/>
      <c r="B1690" s="353"/>
      <c r="C1690" s="354"/>
      <c r="D1690" s="137"/>
      <c r="E1690" s="206">
        <f>IF(AND(Einträge!D1690&gt;=29,Einträge!D1690&lt;32),2,IF(AND(Einträge!D1690&gt;=32,Einträge!D1690&lt;=35),3,(IF(AND(Einträge!D1690&lt;29,Einträge!D1690&gt;0),1,IF(Einträge!D1690="",0,4)))))</f>
        <v>0</v>
      </c>
      <c r="F1690" s="349"/>
      <c r="G1690" s="350"/>
      <c r="H1690" s="349"/>
      <c r="I1690" s="350"/>
      <c r="J1690" s="347"/>
      <c r="K1690" s="348"/>
      <c r="L1690" s="348"/>
      <c r="M1690" s="188"/>
      <c r="N1690" s="33"/>
      <c r="O1690" s="32"/>
      <c r="P1690" s="32"/>
      <c r="Q1690" s="33"/>
      <c r="R1690" s="33"/>
      <c r="S1690" s="229"/>
      <c r="T1690" s="243"/>
      <c r="U1690" s="236"/>
    </row>
    <row r="1691" spans="1:21">
      <c r="A1691" s="58"/>
      <c r="B1691" s="355"/>
      <c r="C1691" s="355"/>
      <c r="D1691" s="191"/>
      <c r="E1691" s="206">
        <f>IF(AND(Einträge!D1691&gt;=29,Einträge!D1691&lt;32),2,IF(AND(Einträge!D1691&gt;=32,Einträge!D1691&lt;=35),3,(IF(AND(Einträge!D1691&lt;29,Einträge!D1691&gt;0),1,IF(Einträge!D1691="",0,4)))))</f>
        <v>0</v>
      </c>
      <c r="F1691" s="351"/>
      <c r="G1691" s="352"/>
      <c r="H1691" s="351"/>
      <c r="I1691" s="352"/>
      <c r="J1691" s="345"/>
      <c r="K1691" s="346"/>
      <c r="L1691" s="346"/>
      <c r="M1691" s="188"/>
      <c r="N1691" s="31"/>
      <c r="O1691" s="30"/>
      <c r="P1691" s="30"/>
      <c r="Q1691" s="31"/>
      <c r="R1691" s="31"/>
      <c r="S1691" s="228"/>
      <c r="T1691" s="242"/>
      <c r="U1691" s="235"/>
    </row>
    <row r="1692" spans="1:21">
      <c r="A1692" s="36"/>
      <c r="B1692" s="353"/>
      <c r="C1692" s="354"/>
      <c r="D1692" s="137"/>
      <c r="E1692" s="206">
        <f>IF(AND(Einträge!D1692&gt;=29,Einträge!D1692&lt;32),2,IF(AND(Einträge!D1692&gt;=32,Einträge!D1692&lt;=35),3,(IF(AND(Einträge!D1692&lt;29,Einträge!D1692&gt;0),1,IF(Einträge!D1692="",0,4)))))</f>
        <v>0</v>
      </c>
      <c r="F1692" s="349"/>
      <c r="G1692" s="350"/>
      <c r="H1692" s="349"/>
      <c r="I1692" s="350"/>
      <c r="J1692" s="347"/>
      <c r="K1692" s="348"/>
      <c r="L1692" s="348"/>
      <c r="M1692" s="188"/>
      <c r="N1692" s="35"/>
      <c r="O1692" s="34"/>
      <c r="P1692" s="34"/>
      <c r="Q1692" s="35"/>
      <c r="R1692" s="35"/>
      <c r="S1692" s="227"/>
      <c r="T1692" s="241"/>
      <c r="U1692" s="234"/>
    </row>
    <row r="1693" spans="1:21">
      <c r="A1693" s="58"/>
      <c r="B1693" s="355"/>
      <c r="C1693" s="355"/>
      <c r="D1693" s="191"/>
      <c r="E1693" s="206">
        <f>IF(AND(Einträge!D1693&gt;=29,Einträge!D1693&lt;32),2,IF(AND(Einträge!D1693&gt;=32,Einträge!D1693&lt;=35),3,(IF(AND(Einträge!D1693&lt;29,Einträge!D1693&gt;0),1,IF(Einträge!D1693="",0,4)))))</f>
        <v>0</v>
      </c>
      <c r="F1693" s="351"/>
      <c r="G1693" s="352"/>
      <c r="H1693" s="351"/>
      <c r="I1693" s="352"/>
      <c r="J1693" s="345"/>
      <c r="K1693" s="346"/>
      <c r="L1693" s="346"/>
      <c r="M1693" s="188"/>
      <c r="N1693" s="31"/>
      <c r="O1693" s="30"/>
      <c r="P1693" s="30"/>
      <c r="Q1693" s="31"/>
      <c r="R1693" s="31"/>
      <c r="S1693" s="228"/>
      <c r="T1693" s="242"/>
      <c r="U1693" s="235"/>
    </row>
    <row r="1694" spans="1:21">
      <c r="A1694" s="36"/>
      <c r="B1694" s="353"/>
      <c r="C1694" s="354"/>
      <c r="D1694" s="137"/>
      <c r="E1694" s="206">
        <f>IF(AND(Einträge!D1694&gt;=29,Einträge!D1694&lt;32),2,IF(AND(Einträge!D1694&gt;=32,Einträge!D1694&lt;=35),3,(IF(AND(Einträge!D1694&lt;29,Einträge!D1694&gt;0),1,IF(Einträge!D1694="",0,4)))))</f>
        <v>0</v>
      </c>
      <c r="F1694" s="349"/>
      <c r="G1694" s="350"/>
      <c r="H1694" s="349"/>
      <c r="I1694" s="350"/>
      <c r="J1694" s="347"/>
      <c r="K1694" s="348"/>
      <c r="L1694" s="348"/>
      <c r="M1694" s="188"/>
      <c r="N1694" s="35"/>
      <c r="O1694" s="34"/>
      <c r="P1694" s="34"/>
      <c r="Q1694" s="35"/>
      <c r="R1694" s="35"/>
      <c r="S1694" s="227"/>
      <c r="T1694" s="241"/>
      <c r="U1694" s="234"/>
    </row>
    <row r="1695" spans="1:21">
      <c r="A1695" s="58"/>
      <c r="B1695" s="355"/>
      <c r="C1695" s="355"/>
      <c r="D1695" s="191"/>
      <c r="E1695" s="206">
        <f>IF(AND(Einträge!D1695&gt;=29,Einträge!D1695&lt;32),2,IF(AND(Einträge!D1695&gt;=32,Einträge!D1695&lt;=35),3,(IF(AND(Einträge!D1695&lt;29,Einträge!D1695&gt;0),1,IF(Einträge!D1695="",0,4)))))</f>
        <v>0</v>
      </c>
      <c r="F1695" s="351"/>
      <c r="G1695" s="352"/>
      <c r="H1695" s="351"/>
      <c r="I1695" s="352"/>
      <c r="J1695" s="345"/>
      <c r="K1695" s="346"/>
      <c r="L1695" s="346"/>
      <c r="M1695" s="188"/>
      <c r="N1695" s="31"/>
      <c r="O1695" s="30"/>
      <c r="P1695" s="30"/>
      <c r="Q1695" s="31"/>
      <c r="R1695" s="31"/>
      <c r="S1695" s="228"/>
      <c r="T1695" s="242"/>
      <c r="U1695" s="235"/>
    </row>
    <row r="1696" spans="1:21">
      <c r="A1696" s="36"/>
      <c r="B1696" s="353"/>
      <c r="C1696" s="354"/>
      <c r="D1696" s="137"/>
      <c r="E1696" s="206">
        <f>IF(AND(Einträge!D1696&gt;=29,Einträge!D1696&lt;32),2,IF(AND(Einträge!D1696&gt;=32,Einträge!D1696&lt;=35),3,(IF(AND(Einträge!D1696&lt;29,Einträge!D1696&gt;0),1,IF(Einträge!D1696="",0,4)))))</f>
        <v>0</v>
      </c>
      <c r="F1696" s="349"/>
      <c r="G1696" s="350"/>
      <c r="H1696" s="349"/>
      <c r="I1696" s="350"/>
      <c r="J1696" s="347"/>
      <c r="K1696" s="348"/>
      <c r="L1696" s="348"/>
      <c r="M1696" s="188"/>
      <c r="N1696" s="35"/>
      <c r="O1696" s="34"/>
      <c r="P1696" s="34"/>
      <c r="Q1696" s="35"/>
      <c r="R1696" s="35"/>
      <c r="S1696" s="227"/>
      <c r="T1696" s="241"/>
      <c r="U1696" s="234"/>
    </row>
    <row r="1697" spans="1:21">
      <c r="A1697" s="58"/>
      <c r="B1697" s="355"/>
      <c r="C1697" s="355"/>
      <c r="D1697" s="191"/>
      <c r="E1697" s="206">
        <f>IF(AND(Einträge!D1697&gt;=29,Einträge!D1697&lt;32),2,IF(AND(Einträge!D1697&gt;=32,Einträge!D1697&lt;=35),3,(IF(AND(Einträge!D1697&lt;29,Einträge!D1697&gt;0),1,IF(Einträge!D1697="",0,4)))))</f>
        <v>0</v>
      </c>
      <c r="F1697" s="351"/>
      <c r="G1697" s="352"/>
      <c r="H1697" s="351"/>
      <c r="I1697" s="352"/>
      <c r="J1697" s="345"/>
      <c r="K1697" s="346"/>
      <c r="L1697" s="346"/>
      <c r="M1697" s="188"/>
      <c r="N1697" s="31"/>
      <c r="O1697" s="30"/>
      <c r="P1697" s="30"/>
      <c r="Q1697" s="31"/>
      <c r="R1697" s="31"/>
      <c r="S1697" s="228"/>
      <c r="T1697" s="242"/>
      <c r="U1697" s="235"/>
    </row>
    <row r="1698" spans="1:21">
      <c r="A1698" s="36"/>
      <c r="B1698" s="353"/>
      <c r="C1698" s="354"/>
      <c r="D1698" s="137"/>
      <c r="E1698" s="206">
        <f>IF(AND(Einträge!D1698&gt;=29,Einträge!D1698&lt;32),2,IF(AND(Einträge!D1698&gt;=32,Einträge!D1698&lt;=35),3,(IF(AND(Einträge!D1698&lt;29,Einträge!D1698&gt;0),1,IF(Einträge!D1698="",0,4)))))</f>
        <v>0</v>
      </c>
      <c r="F1698" s="349"/>
      <c r="G1698" s="350"/>
      <c r="H1698" s="349"/>
      <c r="I1698" s="350"/>
      <c r="J1698" s="347"/>
      <c r="K1698" s="348"/>
      <c r="L1698" s="348"/>
      <c r="M1698" s="188"/>
      <c r="N1698" s="35"/>
      <c r="O1698" s="34"/>
      <c r="P1698" s="34"/>
      <c r="Q1698" s="35"/>
      <c r="R1698" s="35"/>
      <c r="S1698" s="227"/>
      <c r="T1698" s="241"/>
      <c r="U1698" s="234"/>
    </row>
    <row r="1699" spans="1:21">
      <c r="A1699" s="58"/>
      <c r="B1699" s="355"/>
      <c r="C1699" s="355"/>
      <c r="D1699" s="191"/>
      <c r="E1699" s="206">
        <f>IF(AND(Einträge!D1699&gt;=29,Einträge!D1699&lt;32),2,IF(AND(Einträge!D1699&gt;=32,Einträge!D1699&lt;=35),3,(IF(AND(Einträge!D1699&lt;29,Einträge!D1699&gt;0),1,IF(Einträge!D1699="",0,4)))))</f>
        <v>0</v>
      </c>
      <c r="F1699" s="351"/>
      <c r="G1699" s="352"/>
      <c r="H1699" s="351"/>
      <c r="I1699" s="352"/>
      <c r="J1699" s="345"/>
      <c r="K1699" s="346"/>
      <c r="L1699" s="346"/>
      <c r="M1699" s="188"/>
      <c r="N1699" s="31"/>
      <c r="O1699" s="30"/>
      <c r="P1699" s="30"/>
      <c r="Q1699" s="31"/>
      <c r="R1699" s="31"/>
      <c r="S1699" s="228"/>
      <c r="T1699" s="242"/>
      <c r="U1699" s="235"/>
    </row>
    <row r="1700" spans="1:21">
      <c r="A1700" s="36"/>
      <c r="B1700" s="353"/>
      <c r="C1700" s="354"/>
      <c r="D1700" s="137"/>
      <c r="E1700" s="206">
        <f>IF(AND(Einträge!D1700&gt;=29,Einträge!D1700&lt;32),2,IF(AND(Einträge!D1700&gt;=32,Einträge!D1700&lt;=35),3,(IF(AND(Einträge!D1700&lt;29,Einträge!D1700&gt;0),1,IF(Einträge!D1700="",0,4)))))</f>
        <v>0</v>
      </c>
      <c r="F1700" s="349"/>
      <c r="G1700" s="350"/>
      <c r="H1700" s="349"/>
      <c r="I1700" s="350"/>
      <c r="J1700" s="347"/>
      <c r="K1700" s="348"/>
      <c r="L1700" s="348"/>
      <c r="M1700" s="188"/>
      <c r="N1700" s="35"/>
      <c r="O1700" s="34"/>
      <c r="P1700" s="34"/>
      <c r="Q1700" s="35"/>
      <c r="R1700" s="35"/>
      <c r="S1700" s="227"/>
      <c r="T1700" s="241"/>
      <c r="U1700" s="234"/>
    </row>
    <row r="1701" spans="1:21">
      <c r="A1701" s="58"/>
      <c r="B1701" s="355"/>
      <c r="C1701" s="355"/>
      <c r="D1701" s="191"/>
      <c r="E1701" s="206">
        <f>IF(AND(Einträge!D1701&gt;=29,Einträge!D1701&lt;32),2,IF(AND(Einträge!D1701&gt;=32,Einträge!D1701&lt;=35),3,(IF(AND(Einträge!D1701&lt;29,Einträge!D1701&gt;0),1,IF(Einträge!D1701="",0,4)))))</f>
        <v>0</v>
      </c>
      <c r="F1701" s="351"/>
      <c r="G1701" s="352"/>
      <c r="H1701" s="351"/>
      <c r="I1701" s="352"/>
      <c r="J1701" s="345"/>
      <c r="K1701" s="346"/>
      <c r="L1701" s="346"/>
      <c r="M1701" s="188"/>
      <c r="N1701" s="31"/>
      <c r="O1701" s="30"/>
      <c r="P1701" s="30"/>
      <c r="Q1701" s="31"/>
      <c r="R1701" s="31"/>
      <c r="S1701" s="228"/>
      <c r="T1701" s="242"/>
      <c r="U1701" s="235"/>
    </row>
    <row r="1702" spans="1:21">
      <c r="A1702" s="36"/>
      <c r="B1702" s="353"/>
      <c r="C1702" s="354"/>
      <c r="D1702" s="137"/>
      <c r="E1702" s="206">
        <f>IF(AND(Einträge!D1702&gt;=29,Einträge!D1702&lt;32),2,IF(AND(Einträge!D1702&gt;=32,Einträge!D1702&lt;=35),3,(IF(AND(Einträge!D1702&lt;29,Einträge!D1702&gt;0),1,IF(Einträge!D1702="",0,4)))))</f>
        <v>0</v>
      </c>
      <c r="F1702" s="349"/>
      <c r="G1702" s="350"/>
      <c r="H1702" s="349"/>
      <c r="I1702" s="350"/>
      <c r="J1702" s="347"/>
      <c r="K1702" s="348"/>
      <c r="L1702" s="348"/>
      <c r="M1702" s="188"/>
      <c r="N1702" s="35"/>
      <c r="O1702" s="34"/>
      <c r="P1702" s="34"/>
      <c r="Q1702" s="35"/>
      <c r="R1702" s="35"/>
      <c r="S1702" s="227"/>
      <c r="T1702" s="241"/>
      <c r="U1702" s="234"/>
    </row>
    <row r="1703" spans="1:21">
      <c r="A1703" s="58"/>
      <c r="B1703" s="355"/>
      <c r="C1703" s="355"/>
      <c r="D1703" s="191"/>
      <c r="E1703" s="206">
        <f>IF(AND(Einträge!D1703&gt;=29,Einträge!D1703&lt;32),2,IF(AND(Einträge!D1703&gt;=32,Einträge!D1703&lt;=35),3,(IF(AND(Einträge!D1703&lt;29,Einträge!D1703&gt;0),1,IF(Einträge!D1703="",0,4)))))</f>
        <v>0</v>
      </c>
      <c r="F1703" s="351"/>
      <c r="G1703" s="352"/>
      <c r="H1703" s="351"/>
      <c r="I1703" s="352"/>
      <c r="J1703" s="345"/>
      <c r="K1703" s="346"/>
      <c r="L1703" s="346"/>
      <c r="M1703" s="188"/>
      <c r="N1703" s="31"/>
      <c r="O1703" s="30"/>
      <c r="P1703" s="30"/>
      <c r="Q1703" s="31"/>
      <c r="R1703" s="31"/>
      <c r="S1703" s="228"/>
      <c r="T1703" s="242"/>
      <c r="U1703" s="235"/>
    </row>
    <row r="1704" spans="1:21">
      <c r="A1704" s="36"/>
      <c r="B1704" s="353"/>
      <c r="C1704" s="354"/>
      <c r="D1704" s="137"/>
      <c r="E1704" s="206">
        <f>IF(AND(Einträge!D1704&gt;=29,Einträge!D1704&lt;32),2,IF(AND(Einträge!D1704&gt;=32,Einträge!D1704&lt;=35),3,(IF(AND(Einträge!D1704&lt;29,Einträge!D1704&gt;0),1,IF(Einträge!D1704="",0,4)))))</f>
        <v>0</v>
      </c>
      <c r="F1704" s="349"/>
      <c r="G1704" s="350"/>
      <c r="H1704" s="349"/>
      <c r="I1704" s="350"/>
      <c r="J1704" s="347"/>
      <c r="K1704" s="348"/>
      <c r="L1704" s="348"/>
      <c r="M1704" s="188"/>
      <c r="N1704" s="35"/>
      <c r="O1704" s="34"/>
      <c r="P1704" s="34"/>
      <c r="Q1704" s="35"/>
      <c r="R1704" s="35"/>
      <c r="S1704" s="227"/>
      <c r="T1704" s="241"/>
      <c r="U1704" s="234"/>
    </row>
    <row r="1705" spans="1:21">
      <c r="A1705" s="58"/>
      <c r="B1705" s="355"/>
      <c r="C1705" s="355"/>
      <c r="D1705" s="191"/>
      <c r="E1705" s="206">
        <f>IF(AND(Einträge!D1705&gt;=29,Einträge!D1705&lt;32),2,IF(AND(Einträge!D1705&gt;=32,Einträge!D1705&lt;=35),3,(IF(AND(Einträge!D1705&lt;29,Einträge!D1705&gt;0),1,IF(Einträge!D1705="",0,4)))))</f>
        <v>0</v>
      </c>
      <c r="F1705" s="351"/>
      <c r="G1705" s="352"/>
      <c r="H1705" s="351"/>
      <c r="I1705" s="352"/>
      <c r="J1705" s="345"/>
      <c r="K1705" s="346"/>
      <c r="L1705" s="346"/>
      <c r="M1705" s="188"/>
      <c r="N1705" s="31"/>
      <c r="O1705" s="30"/>
      <c r="P1705" s="30"/>
      <c r="Q1705" s="31"/>
      <c r="R1705" s="31"/>
      <c r="S1705" s="228"/>
      <c r="T1705" s="242"/>
      <c r="U1705" s="235"/>
    </row>
    <row r="1706" spans="1:21">
      <c r="A1706" s="36"/>
      <c r="B1706" s="353"/>
      <c r="C1706" s="354"/>
      <c r="D1706" s="137"/>
      <c r="E1706" s="206">
        <f>IF(AND(Einträge!D1706&gt;=29,Einträge!D1706&lt;32),2,IF(AND(Einträge!D1706&gt;=32,Einträge!D1706&lt;=35),3,(IF(AND(Einträge!D1706&lt;29,Einträge!D1706&gt;0),1,IF(Einträge!D1706="",0,4)))))</f>
        <v>0</v>
      </c>
      <c r="F1706" s="349"/>
      <c r="G1706" s="350"/>
      <c r="H1706" s="349"/>
      <c r="I1706" s="350"/>
      <c r="J1706" s="347"/>
      <c r="K1706" s="348"/>
      <c r="L1706" s="348"/>
      <c r="M1706" s="188"/>
      <c r="N1706" s="35"/>
      <c r="O1706" s="34"/>
      <c r="P1706" s="34"/>
      <c r="Q1706" s="35"/>
      <c r="R1706" s="35"/>
      <c r="S1706" s="227"/>
      <c r="T1706" s="241"/>
      <c r="U1706" s="234"/>
    </row>
    <row r="1707" spans="1:21">
      <c r="A1707" s="58"/>
      <c r="B1707" s="355"/>
      <c r="C1707" s="355"/>
      <c r="D1707" s="191"/>
      <c r="E1707" s="206">
        <f>IF(AND(Einträge!D1707&gt;=29,Einträge!D1707&lt;32),2,IF(AND(Einträge!D1707&gt;=32,Einträge!D1707&lt;=35),3,(IF(AND(Einträge!D1707&lt;29,Einträge!D1707&gt;0),1,IF(Einträge!D1707="",0,4)))))</f>
        <v>0</v>
      </c>
      <c r="F1707" s="351"/>
      <c r="G1707" s="352"/>
      <c r="H1707" s="351"/>
      <c r="I1707" s="352"/>
      <c r="J1707" s="345"/>
      <c r="K1707" s="346"/>
      <c r="L1707" s="346"/>
      <c r="M1707" s="188"/>
      <c r="N1707" s="31"/>
      <c r="O1707" s="30"/>
      <c r="P1707" s="30"/>
      <c r="Q1707" s="31"/>
      <c r="R1707" s="31"/>
      <c r="S1707" s="228"/>
      <c r="T1707" s="242"/>
      <c r="U1707" s="235"/>
    </row>
    <row r="1708" spans="1:21">
      <c r="A1708" s="36"/>
      <c r="B1708" s="353"/>
      <c r="C1708" s="354"/>
      <c r="D1708" s="137"/>
      <c r="E1708" s="206">
        <f>IF(AND(Einträge!D1708&gt;=29,Einträge!D1708&lt;32),2,IF(AND(Einträge!D1708&gt;=32,Einträge!D1708&lt;=35),3,(IF(AND(Einträge!D1708&lt;29,Einträge!D1708&gt;0),1,IF(Einträge!D1708="",0,4)))))</f>
        <v>0</v>
      </c>
      <c r="F1708" s="349"/>
      <c r="G1708" s="350"/>
      <c r="H1708" s="349"/>
      <c r="I1708" s="350"/>
      <c r="J1708" s="347"/>
      <c r="K1708" s="348"/>
      <c r="L1708" s="348"/>
      <c r="M1708" s="188"/>
      <c r="N1708" s="53"/>
      <c r="O1708" s="54"/>
      <c r="P1708" s="54"/>
      <c r="Q1708" s="53"/>
      <c r="R1708" s="53"/>
      <c r="S1708" s="230"/>
      <c r="T1708" s="244"/>
      <c r="U1708" s="237"/>
    </row>
    <row r="1709" spans="1:21">
      <c r="A1709" s="58"/>
      <c r="B1709" s="355"/>
      <c r="C1709" s="355"/>
      <c r="D1709" s="191"/>
      <c r="E1709" s="206">
        <f>IF(AND(Einträge!D1709&gt;=29,Einträge!D1709&lt;32),2,IF(AND(Einträge!D1709&gt;=32,Einträge!D1709&lt;=35),3,(IF(AND(Einträge!D1709&lt;29,Einträge!D1709&gt;0),1,IF(Einträge!D1709="",0,4)))))</f>
        <v>0</v>
      </c>
      <c r="F1709" s="351"/>
      <c r="G1709" s="352"/>
      <c r="H1709" s="351"/>
      <c r="I1709" s="352"/>
      <c r="J1709" s="345"/>
      <c r="K1709" s="346"/>
      <c r="L1709" s="346"/>
      <c r="M1709" s="188"/>
      <c r="N1709" s="31"/>
      <c r="O1709" s="30"/>
      <c r="P1709" s="30"/>
      <c r="Q1709" s="31"/>
      <c r="R1709" s="31"/>
      <c r="S1709" s="228"/>
      <c r="T1709" s="242"/>
      <c r="U1709" s="235"/>
    </row>
    <row r="1710" spans="1:21">
      <c r="A1710" s="36"/>
      <c r="B1710" s="353"/>
      <c r="C1710" s="354"/>
      <c r="D1710" s="137"/>
      <c r="E1710" s="206">
        <f>IF(AND(Einträge!D1710&gt;=29,Einträge!D1710&lt;32),2,IF(AND(Einträge!D1710&gt;=32,Einträge!D1710&lt;=35),3,(IF(AND(Einträge!D1710&lt;29,Einträge!D1710&gt;0),1,IF(Einträge!D1710="",0,4)))))</f>
        <v>0</v>
      </c>
      <c r="F1710" s="349"/>
      <c r="G1710" s="350"/>
      <c r="H1710" s="349"/>
      <c r="I1710" s="350"/>
      <c r="J1710" s="347"/>
      <c r="K1710" s="348"/>
      <c r="L1710" s="348"/>
      <c r="M1710" s="188"/>
      <c r="N1710" s="33"/>
      <c r="O1710" s="32"/>
      <c r="P1710" s="32"/>
      <c r="Q1710" s="33"/>
      <c r="R1710" s="33"/>
      <c r="S1710" s="229"/>
      <c r="T1710" s="243"/>
      <c r="U1710" s="236"/>
    </row>
    <row r="1711" spans="1:21">
      <c r="A1711" s="58"/>
      <c r="B1711" s="355"/>
      <c r="C1711" s="355"/>
      <c r="D1711" s="191"/>
      <c r="E1711" s="206">
        <f>IF(AND(Einträge!D1711&gt;=29,Einträge!D1711&lt;32),2,IF(AND(Einträge!D1711&gt;=32,Einträge!D1711&lt;=35),3,(IF(AND(Einträge!D1711&lt;29,Einträge!D1711&gt;0),1,IF(Einträge!D1711="",0,4)))))</f>
        <v>0</v>
      </c>
      <c r="F1711" s="351"/>
      <c r="G1711" s="352"/>
      <c r="H1711" s="351"/>
      <c r="I1711" s="352"/>
      <c r="J1711" s="345"/>
      <c r="K1711" s="346"/>
      <c r="L1711" s="346"/>
      <c r="M1711" s="188"/>
      <c r="N1711" s="31"/>
      <c r="O1711" s="30"/>
      <c r="P1711" s="30"/>
      <c r="Q1711" s="31"/>
      <c r="R1711" s="31"/>
      <c r="S1711" s="228"/>
      <c r="T1711" s="242"/>
      <c r="U1711" s="235"/>
    </row>
    <row r="1712" spans="1:21">
      <c r="A1712" s="36"/>
      <c r="B1712" s="353"/>
      <c r="C1712" s="354"/>
      <c r="D1712" s="137"/>
      <c r="E1712" s="206">
        <f>IF(AND(Einträge!D1712&gt;=29,Einträge!D1712&lt;32),2,IF(AND(Einträge!D1712&gt;=32,Einträge!D1712&lt;=35),3,(IF(AND(Einträge!D1712&lt;29,Einträge!D1712&gt;0),1,IF(Einträge!D1712="",0,4)))))</f>
        <v>0</v>
      </c>
      <c r="F1712" s="349"/>
      <c r="G1712" s="350"/>
      <c r="H1712" s="349"/>
      <c r="I1712" s="350"/>
      <c r="J1712" s="347"/>
      <c r="K1712" s="348"/>
      <c r="L1712" s="348"/>
      <c r="M1712" s="188"/>
      <c r="N1712" s="35"/>
      <c r="O1712" s="34"/>
      <c r="P1712" s="34"/>
      <c r="Q1712" s="35"/>
      <c r="R1712" s="35"/>
      <c r="S1712" s="227"/>
      <c r="T1712" s="241"/>
      <c r="U1712" s="234"/>
    </row>
    <row r="1713" spans="1:21">
      <c r="A1713" s="58"/>
      <c r="B1713" s="355"/>
      <c r="C1713" s="355"/>
      <c r="D1713" s="191"/>
      <c r="E1713" s="206">
        <f>IF(AND(Einträge!D1713&gt;=29,Einträge!D1713&lt;32),2,IF(AND(Einträge!D1713&gt;=32,Einträge!D1713&lt;=35),3,(IF(AND(Einträge!D1713&lt;29,Einträge!D1713&gt;0),1,IF(Einträge!D1713="",0,4)))))</f>
        <v>0</v>
      </c>
      <c r="F1713" s="351"/>
      <c r="G1713" s="352"/>
      <c r="H1713" s="351"/>
      <c r="I1713" s="352"/>
      <c r="J1713" s="345"/>
      <c r="K1713" s="346"/>
      <c r="L1713" s="346"/>
      <c r="M1713" s="188"/>
      <c r="N1713" s="31"/>
      <c r="O1713" s="30"/>
      <c r="P1713" s="30"/>
      <c r="Q1713" s="31"/>
      <c r="R1713" s="31"/>
      <c r="S1713" s="228"/>
      <c r="T1713" s="242"/>
      <c r="U1713" s="235"/>
    </row>
    <row r="1714" spans="1:21">
      <c r="A1714" s="36"/>
      <c r="B1714" s="353"/>
      <c r="C1714" s="354"/>
      <c r="D1714" s="137"/>
      <c r="E1714" s="206">
        <f>IF(AND(Einträge!D1714&gt;=29,Einträge!D1714&lt;32),2,IF(AND(Einträge!D1714&gt;=32,Einträge!D1714&lt;=35),3,(IF(AND(Einträge!D1714&lt;29,Einträge!D1714&gt;0),1,IF(Einträge!D1714="",0,4)))))</f>
        <v>0</v>
      </c>
      <c r="F1714" s="349"/>
      <c r="G1714" s="350"/>
      <c r="H1714" s="349"/>
      <c r="I1714" s="350"/>
      <c r="J1714" s="347"/>
      <c r="K1714" s="348"/>
      <c r="L1714" s="348"/>
      <c r="M1714" s="188"/>
      <c r="N1714" s="35"/>
      <c r="O1714" s="34"/>
      <c r="P1714" s="34"/>
      <c r="Q1714" s="35"/>
      <c r="R1714" s="35"/>
      <c r="S1714" s="227"/>
      <c r="T1714" s="241"/>
      <c r="U1714" s="234"/>
    </row>
    <row r="1715" spans="1:21">
      <c r="A1715" s="58"/>
      <c r="B1715" s="355"/>
      <c r="C1715" s="355"/>
      <c r="D1715" s="191"/>
      <c r="E1715" s="206">
        <f>IF(AND(Einträge!D1715&gt;=29,Einträge!D1715&lt;32),2,IF(AND(Einträge!D1715&gt;=32,Einträge!D1715&lt;=35),3,(IF(AND(Einträge!D1715&lt;29,Einträge!D1715&gt;0),1,IF(Einträge!D1715="",0,4)))))</f>
        <v>0</v>
      </c>
      <c r="F1715" s="351"/>
      <c r="G1715" s="352"/>
      <c r="H1715" s="351"/>
      <c r="I1715" s="352"/>
      <c r="J1715" s="345"/>
      <c r="K1715" s="346"/>
      <c r="L1715" s="346"/>
      <c r="M1715" s="188"/>
      <c r="N1715" s="31"/>
      <c r="O1715" s="30"/>
      <c r="P1715" s="30"/>
      <c r="Q1715" s="31"/>
      <c r="R1715" s="31"/>
      <c r="S1715" s="228"/>
      <c r="T1715" s="242"/>
      <c r="U1715" s="235"/>
    </row>
    <row r="1716" spans="1:21">
      <c r="A1716" s="36"/>
      <c r="B1716" s="353"/>
      <c r="C1716" s="354"/>
      <c r="D1716" s="137"/>
      <c r="E1716" s="206">
        <f>IF(AND(Einträge!D1716&gt;=29,Einträge!D1716&lt;32),2,IF(AND(Einträge!D1716&gt;=32,Einträge!D1716&lt;=35),3,(IF(AND(Einträge!D1716&lt;29,Einträge!D1716&gt;0),1,IF(Einträge!D1716="",0,4)))))</f>
        <v>0</v>
      </c>
      <c r="F1716" s="349"/>
      <c r="G1716" s="350"/>
      <c r="H1716" s="349"/>
      <c r="I1716" s="350"/>
      <c r="J1716" s="347"/>
      <c r="K1716" s="348"/>
      <c r="L1716" s="348"/>
      <c r="M1716" s="188"/>
      <c r="N1716" s="35"/>
      <c r="O1716" s="34"/>
      <c r="P1716" s="34"/>
      <c r="Q1716" s="35"/>
      <c r="R1716" s="35"/>
      <c r="S1716" s="227"/>
      <c r="T1716" s="241"/>
      <c r="U1716" s="234"/>
    </row>
    <row r="1717" spans="1:21">
      <c r="A1717" s="58"/>
      <c r="B1717" s="355"/>
      <c r="C1717" s="355"/>
      <c r="D1717" s="191"/>
      <c r="E1717" s="206">
        <f>IF(AND(Einträge!D1717&gt;=29,Einträge!D1717&lt;32),2,IF(AND(Einträge!D1717&gt;=32,Einträge!D1717&lt;=35),3,(IF(AND(Einträge!D1717&lt;29,Einträge!D1717&gt;0),1,IF(Einträge!D1717="",0,4)))))</f>
        <v>0</v>
      </c>
      <c r="F1717" s="351"/>
      <c r="G1717" s="352"/>
      <c r="H1717" s="351"/>
      <c r="I1717" s="352"/>
      <c r="J1717" s="345"/>
      <c r="K1717" s="346"/>
      <c r="L1717" s="346"/>
      <c r="M1717" s="188"/>
      <c r="N1717" s="31"/>
      <c r="O1717" s="30"/>
      <c r="P1717" s="30"/>
      <c r="Q1717" s="31"/>
      <c r="R1717" s="31"/>
      <c r="S1717" s="228"/>
      <c r="T1717" s="242"/>
      <c r="U1717" s="235"/>
    </row>
    <row r="1718" spans="1:21">
      <c r="A1718" s="36"/>
      <c r="B1718" s="353"/>
      <c r="C1718" s="354"/>
      <c r="D1718" s="137"/>
      <c r="E1718" s="206">
        <f>IF(AND(Einträge!D1718&gt;=29,Einträge!D1718&lt;32),2,IF(AND(Einträge!D1718&gt;=32,Einträge!D1718&lt;=35),3,(IF(AND(Einträge!D1718&lt;29,Einträge!D1718&gt;0),1,IF(Einträge!D1718="",0,4)))))</f>
        <v>0</v>
      </c>
      <c r="F1718" s="349"/>
      <c r="G1718" s="350"/>
      <c r="H1718" s="349"/>
      <c r="I1718" s="350"/>
      <c r="J1718" s="347"/>
      <c r="K1718" s="348"/>
      <c r="L1718" s="348"/>
      <c r="M1718" s="188"/>
      <c r="N1718" s="35"/>
      <c r="O1718" s="34"/>
      <c r="P1718" s="34"/>
      <c r="Q1718" s="35"/>
      <c r="R1718" s="35"/>
      <c r="S1718" s="227"/>
      <c r="T1718" s="241"/>
      <c r="U1718" s="234"/>
    </row>
    <row r="1719" spans="1:21">
      <c r="A1719" s="58"/>
      <c r="B1719" s="355"/>
      <c r="C1719" s="355"/>
      <c r="D1719" s="191"/>
      <c r="E1719" s="206">
        <f>IF(AND(Einträge!D1719&gt;=29,Einträge!D1719&lt;32),2,IF(AND(Einträge!D1719&gt;=32,Einträge!D1719&lt;=35),3,(IF(AND(Einträge!D1719&lt;29,Einträge!D1719&gt;0),1,IF(Einträge!D1719="",0,4)))))</f>
        <v>0</v>
      </c>
      <c r="F1719" s="351"/>
      <c r="G1719" s="352"/>
      <c r="H1719" s="351"/>
      <c r="I1719" s="352"/>
      <c r="J1719" s="345"/>
      <c r="K1719" s="346"/>
      <c r="L1719" s="346"/>
      <c r="M1719" s="188"/>
      <c r="N1719" s="31"/>
      <c r="O1719" s="30"/>
      <c r="P1719" s="30"/>
      <c r="Q1719" s="31"/>
      <c r="R1719" s="31"/>
      <c r="S1719" s="228"/>
      <c r="T1719" s="242"/>
      <c r="U1719" s="235"/>
    </row>
    <row r="1720" spans="1:21">
      <c r="A1720" s="36"/>
      <c r="B1720" s="353"/>
      <c r="C1720" s="354"/>
      <c r="D1720" s="137"/>
      <c r="E1720" s="206">
        <f>IF(AND(Einträge!D1720&gt;=29,Einträge!D1720&lt;32),2,IF(AND(Einträge!D1720&gt;=32,Einträge!D1720&lt;=35),3,(IF(AND(Einträge!D1720&lt;29,Einträge!D1720&gt;0),1,IF(Einträge!D1720="",0,4)))))</f>
        <v>0</v>
      </c>
      <c r="F1720" s="349"/>
      <c r="G1720" s="350"/>
      <c r="H1720" s="349"/>
      <c r="I1720" s="350"/>
      <c r="J1720" s="347"/>
      <c r="K1720" s="348"/>
      <c r="L1720" s="348"/>
      <c r="M1720" s="188"/>
      <c r="N1720" s="35"/>
      <c r="O1720" s="34"/>
      <c r="P1720" s="34"/>
      <c r="Q1720" s="35"/>
      <c r="R1720" s="35"/>
      <c r="S1720" s="227"/>
      <c r="T1720" s="241"/>
      <c r="U1720" s="234"/>
    </row>
    <row r="1721" spans="1:21">
      <c r="A1721" s="58"/>
      <c r="B1721" s="355"/>
      <c r="C1721" s="355"/>
      <c r="D1721" s="191"/>
      <c r="E1721" s="206">
        <f>IF(AND(Einträge!D1721&gt;=29,Einträge!D1721&lt;32),2,IF(AND(Einträge!D1721&gt;=32,Einträge!D1721&lt;=35),3,(IF(AND(Einträge!D1721&lt;29,Einträge!D1721&gt;0),1,IF(Einträge!D1721="",0,4)))))</f>
        <v>0</v>
      </c>
      <c r="F1721" s="351"/>
      <c r="G1721" s="352"/>
      <c r="H1721" s="351"/>
      <c r="I1721" s="352"/>
      <c r="J1721" s="345"/>
      <c r="K1721" s="346"/>
      <c r="L1721" s="346"/>
      <c r="M1721" s="188"/>
      <c r="N1721" s="31"/>
      <c r="O1721" s="30"/>
      <c r="P1721" s="30"/>
      <c r="Q1721" s="31"/>
      <c r="R1721" s="31"/>
      <c r="S1721" s="228"/>
      <c r="T1721" s="242"/>
      <c r="U1721" s="235"/>
    </row>
    <row r="1722" spans="1:21">
      <c r="A1722" s="36"/>
      <c r="B1722" s="353"/>
      <c r="C1722" s="354"/>
      <c r="D1722" s="137"/>
      <c r="E1722" s="206">
        <f>IF(AND(Einträge!D1722&gt;=29,Einträge!D1722&lt;32),2,IF(AND(Einträge!D1722&gt;=32,Einträge!D1722&lt;=35),3,(IF(AND(Einträge!D1722&lt;29,Einträge!D1722&gt;0),1,IF(Einträge!D1722="",0,4)))))</f>
        <v>0</v>
      </c>
      <c r="F1722" s="349"/>
      <c r="G1722" s="350"/>
      <c r="H1722" s="349"/>
      <c r="I1722" s="350"/>
      <c r="J1722" s="347"/>
      <c r="K1722" s="348"/>
      <c r="L1722" s="348"/>
      <c r="M1722" s="188"/>
      <c r="N1722" s="35"/>
      <c r="O1722" s="34"/>
      <c r="P1722" s="34"/>
      <c r="Q1722" s="35"/>
      <c r="R1722" s="35"/>
      <c r="S1722" s="227"/>
      <c r="T1722" s="241"/>
      <c r="U1722" s="234"/>
    </row>
    <row r="1723" spans="1:21">
      <c r="A1723" s="58"/>
      <c r="B1723" s="355"/>
      <c r="C1723" s="355"/>
      <c r="D1723" s="191"/>
      <c r="E1723" s="206">
        <f>IF(AND(Einträge!D1723&gt;=29,Einträge!D1723&lt;32),2,IF(AND(Einträge!D1723&gt;=32,Einträge!D1723&lt;=35),3,(IF(AND(Einträge!D1723&lt;29,Einträge!D1723&gt;0),1,IF(Einträge!D1723="",0,4)))))</f>
        <v>0</v>
      </c>
      <c r="F1723" s="351"/>
      <c r="G1723" s="352"/>
      <c r="H1723" s="351"/>
      <c r="I1723" s="352"/>
      <c r="J1723" s="345"/>
      <c r="K1723" s="346"/>
      <c r="L1723" s="346"/>
      <c r="M1723" s="188"/>
      <c r="N1723" s="31"/>
      <c r="O1723" s="30"/>
      <c r="P1723" s="30"/>
      <c r="Q1723" s="31"/>
      <c r="R1723" s="31"/>
      <c r="S1723" s="228"/>
      <c r="T1723" s="242"/>
      <c r="U1723" s="235"/>
    </row>
    <row r="1724" spans="1:21">
      <c r="A1724" s="36"/>
      <c r="B1724" s="353"/>
      <c r="C1724" s="354"/>
      <c r="D1724" s="137"/>
      <c r="E1724" s="206">
        <f>IF(AND(Einträge!D1724&gt;=29,Einträge!D1724&lt;32),2,IF(AND(Einträge!D1724&gt;=32,Einträge!D1724&lt;=35),3,(IF(AND(Einträge!D1724&lt;29,Einträge!D1724&gt;0),1,IF(Einträge!D1724="",0,4)))))</f>
        <v>0</v>
      </c>
      <c r="F1724" s="349"/>
      <c r="G1724" s="350"/>
      <c r="H1724" s="349"/>
      <c r="I1724" s="350"/>
      <c r="J1724" s="347"/>
      <c r="K1724" s="348"/>
      <c r="L1724" s="348"/>
      <c r="M1724" s="188"/>
      <c r="N1724" s="35"/>
      <c r="O1724" s="34"/>
      <c r="P1724" s="34"/>
      <c r="Q1724" s="35"/>
      <c r="R1724" s="35"/>
      <c r="S1724" s="227"/>
      <c r="T1724" s="241"/>
      <c r="U1724" s="234"/>
    </row>
    <row r="1725" spans="1:21">
      <c r="A1725" s="58"/>
      <c r="B1725" s="355"/>
      <c r="C1725" s="355"/>
      <c r="D1725" s="191"/>
      <c r="E1725" s="206">
        <f>IF(AND(Einträge!D1725&gt;=29,Einträge!D1725&lt;32),2,IF(AND(Einträge!D1725&gt;=32,Einträge!D1725&lt;=35),3,(IF(AND(Einträge!D1725&lt;29,Einträge!D1725&gt;0),1,IF(Einträge!D1725="",0,4)))))</f>
        <v>0</v>
      </c>
      <c r="F1725" s="351"/>
      <c r="G1725" s="352"/>
      <c r="H1725" s="351"/>
      <c r="I1725" s="352"/>
      <c r="J1725" s="345"/>
      <c r="K1725" s="346"/>
      <c r="L1725" s="346"/>
      <c r="M1725" s="188"/>
      <c r="N1725" s="31"/>
      <c r="O1725" s="30"/>
      <c r="P1725" s="30"/>
      <c r="Q1725" s="31"/>
      <c r="R1725" s="31"/>
      <c r="S1725" s="228"/>
      <c r="T1725" s="242"/>
      <c r="U1725" s="235"/>
    </row>
    <row r="1726" spans="1:21">
      <c r="A1726" s="36"/>
      <c r="B1726" s="353"/>
      <c r="C1726" s="354"/>
      <c r="D1726" s="137"/>
      <c r="E1726" s="206">
        <f>IF(AND(Einträge!D1726&gt;=29,Einträge!D1726&lt;32),2,IF(AND(Einträge!D1726&gt;=32,Einträge!D1726&lt;=35),3,(IF(AND(Einträge!D1726&lt;29,Einträge!D1726&gt;0),1,IF(Einträge!D1726="",0,4)))))</f>
        <v>0</v>
      </c>
      <c r="F1726" s="349"/>
      <c r="G1726" s="350"/>
      <c r="H1726" s="349"/>
      <c r="I1726" s="350"/>
      <c r="J1726" s="347"/>
      <c r="K1726" s="348"/>
      <c r="L1726" s="348"/>
      <c r="M1726" s="188"/>
      <c r="N1726" s="35"/>
      <c r="O1726" s="34"/>
      <c r="P1726" s="34"/>
      <c r="Q1726" s="35"/>
      <c r="R1726" s="35"/>
      <c r="S1726" s="227"/>
      <c r="T1726" s="241"/>
      <c r="U1726" s="234"/>
    </row>
    <row r="1727" spans="1:21">
      <c r="A1727" s="58"/>
      <c r="B1727" s="355"/>
      <c r="C1727" s="355"/>
      <c r="D1727" s="191"/>
      <c r="E1727" s="206">
        <f>IF(AND(Einträge!D1727&gt;=29,Einträge!D1727&lt;32),2,IF(AND(Einträge!D1727&gt;=32,Einträge!D1727&lt;=35),3,(IF(AND(Einträge!D1727&lt;29,Einträge!D1727&gt;0),1,IF(Einträge!D1727="",0,4)))))</f>
        <v>0</v>
      </c>
      <c r="F1727" s="351"/>
      <c r="G1727" s="352"/>
      <c r="H1727" s="351"/>
      <c r="I1727" s="352"/>
      <c r="J1727" s="345"/>
      <c r="K1727" s="346"/>
      <c r="L1727" s="346"/>
      <c r="M1727" s="188"/>
      <c r="N1727" s="31"/>
      <c r="O1727" s="30"/>
      <c r="P1727" s="30"/>
      <c r="Q1727" s="31"/>
      <c r="R1727" s="31"/>
      <c r="S1727" s="228"/>
      <c r="T1727" s="242"/>
      <c r="U1727" s="235"/>
    </row>
    <row r="1728" spans="1:21">
      <c r="A1728" s="36"/>
      <c r="B1728" s="353"/>
      <c r="C1728" s="354"/>
      <c r="D1728" s="137"/>
      <c r="E1728" s="206">
        <f>IF(AND(Einträge!D1728&gt;=29,Einträge!D1728&lt;32),2,IF(AND(Einträge!D1728&gt;=32,Einträge!D1728&lt;=35),3,(IF(AND(Einträge!D1728&lt;29,Einträge!D1728&gt;0),1,IF(Einträge!D1728="",0,4)))))</f>
        <v>0</v>
      </c>
      <c r="F1728" s="349"/>
      <c r="G1728" s="350"/>
      <c r="H1728" s="349"/>
      <c r="I1728" s="350"/>
      <c r="J1728" s="347"/>
      <c r="K1728" s="348"/>
      <c r="L1728" s="348"/>
      <c r="M1728" s="188"/>
      <c r="N1728" s="53"/>
      <c r="O1728" s="54"/>
      <c r="P1728" s="54"/>
      <c r="Q1728" s="53"/>
      <c r="R1728" s="53"/>
      <c r="S1728" s="230"/>
      <c r="T1728" s="244"/>
      <c r="U1728" s="237"/>
    </row>
    <row r="1729" spans="1:21">
      <c r="A1729" s="58"/>
      <c r="B1729" s="355"/>
      <c r="C1729" s="355"/>
      <c r="D1729" s="191"/>
      <c r="E1729" s="206">
        <f>IF(AND(Einträge!D1729&gt;=29,Einträge!D1729&lt;32),2,IF(AND(Einträge!D1729&gt;=32,Einträge!D1729&lt;=35),3,(IF(AND(Einträge!D1729&lt;29,Einträge!D1729&gt;0),1,IF(Einträge!D1729="",0,4)))))</f>
        <v>0</v>
      </c>
      <c r="F1729" s="351"/>
      <c r="G1729" s="352"/>
      <c r="H1729" s="351"/>
      <c r="I1729" s="352"/>
      <c r="J1729" s="345"/>
      <c r="K1729" s="346"/>
      <c r="L1729" s="346"/>
      <c r="M1729" s="188"/>
      <c r="N1729" s="31"/>
      <c r="O1729" s="30"/>
      <c r="P1729" s="30"/>
      <c r="Q1729" s="31"/>
      <c r="R1729" s="31"/>
      <c r="S1729" s="228"/>
      <c r="T1729" s="242"/>
      <c r="U1729" s="235"/>
    </row>
    <row r="1730" spans="1:21">
      <c r="A1730" s="36"/>
      <c r="B1730" s="353"/>
      <c r="C1730" s="354"/>
      <c r="D1730" s="137"/>
      <c r="E1730" s="206">
        <f>IF(AND(Einträge!D1730&gt;=29,Einträge!D1730&lt;32),2,IF(AND(Einträge!D1730&gt;=32,Einträge!D1730&lt;=35),3,(IF(AND(Einträge!D1730&lt;29,Einträge!D1730&gt;0),1,IF(Einträge!D1730="",0,4)))))</f>
        <v>0</v>
      </c>
      <c r="F1730" s="349"/>
      <c r="G1730" s="350"/>
      <c r="H1730" s="349"/>
      <c r="I1730" s="350"/>
      <c r="J1730" s="347"/>
      <c r="K1730" s="348"/>
      <c r="L1730" s="348"/>
      <c r="M1730" s="188"/>
      <c r="N1730" s="33"/>
      <c r="O1730" s="32"/>
      <c r="P1730" s="32"/>
      <c r="Q1730" s="33"/>
      <c r="R1730" s="33"/>
      <c r="S1730" s="229"/>
      <c r="T1730" s="243"/>
      <c r="U1730" s="236"/>
    </row>
    <row r="1731" spans="1:21">
      <c r="A1731" s="58"/>
      <c r="B1731" s="355"/>
      <c r="C1731" s="355"/>
      <c r="D1731" s="191"/>
      <c r="E1731" s="206">
        <f>IF(AND(Einträge!D1731&gt;=29,Einträge!D1731&lt;32),2,IF(AND(Einträge!D1731&gt;=32,Einträge!D1731&lt;=35),3,(IF(AND(Einträge!D1731&lt;29,Einträge!D1731&gt;0),1,IF(Einträge!D1731="",0,4)))))</f>
        <v>0</v>
      </c>
      <c r="F1731" s="351"/>
      <c r="G1731" s="352"/>
      <c r="H1731" s="351"/>
      <c r="I1731" s="352"/>
      <c r="J1731" s="345"/>
      <c r="K1731" s="346"/>
      <c r="L1731" s="346"/>
      <c r="M1731" s="188"/>
      <c r="N1731" s="31"/>
      <c r="O1731" s="30"/>
      <c r="P1731" s="30"/>
      <c r="Q1731" s="31"/>
      <c r="R1731" s="31"/>
      <c r="S1731" s="228"/>
      <c r="T1731" s="242"/>
      <c r="U1731" s="235"/>
    </row>
    <row r="1732" spans="1:21">
      <c r="A1732" s="36"/>
      <c r="B1732" s="353"/>
      <c r="C1732" s="354"/>
      <c r="D1732" s="137"/>
      <c r="E1732" s="206">
        <f>IF(AND(Einträge!D1732&gt;=29,Einträge!D1732&lt;32),2,IF(AND(Einträge!D1732&gt;=32,Einträge!D1732&lt;=35),3,(IF(AND(Einträge!D1732&lt;29,Einträge!D1732&gt;0),1,IF(Einträge!D1732="",0,4)))))</f>
        <v>0</v>
      </c>
      <c r="F1732" s="349"/>
      <c r="G1732" s="350"/>
      <c r="H1732" s="349"/>
      <c r="I1732" s="350"/>
      <c r="J1732" s="347"/>
      <c r="K1732" s="348"/>
      <c r="L1732" s="348"/>
      <c r="M1732" s="188"/>
      <c r="N1732" s="35"/>
      <c r="O1732" s="34"/>
      <c r="P1732" s="34"/>
      <c r="Q1732" s="35"/>
      <c r="R1732" s="35"/>
      <c r="S1732" s="227"/>
      <c r="T1732" s="241"/>
      <c r="U1732" s="234"/>
    </row>
    <row r="1733" spans="1:21">
      <c r="A1733" s="58"/>
      <c r="B1733" s="355"/>
      <c r="C1733" s="355"/>
      <c r="D1733" s="191"/>
      <c r="E1733" s="206">
        <f>IF(AND(Einträge!D1733&gt;=29,Einträge!D1733&lt;32),2,IF(AND(Einträge!D1733&gt;=32,Einträge!D1733&lt;=35),3,(IF(AND(Einträge!D1733&lt;29,Einträge!D1733&gt;0),1,IF(Einträge!D1733="",0,4)))))</f>
        <v>0</v>
      </c>
      <c r="F1733" s="351"/>
      <c r="G1733" s="352"/>
      <c r="H1733" s="351"/>
      <c r="I1733" s="352"/>
      <c r="J1733" s="345"/>
      <c r="K1733" s="346"/>
      <c r="L1733" s="346"/>
      <c r="M1733" s="188"/>
      <c r="N1733" s="31"/>
      <c r="O1733" s="30"/>
      <c r="P1733" s="30"/>
      <c r="Q1733" s="31"/>
      <c r="R1733" s="31"/>
      <c r="S1733" s="228"/>
      <c r="T1733" s="242"/>
      <c r="U1733" s="235"/>
    </row>
    <row r="1734" spans="1:21">
      <c r="A1734" s="36"/>
      <c r="B1734" s="353"/>
      <c r="C1734" s="354"/>
      <c r="D1734" s="137"/>
      <c r="E1734" s="206">
        <f>IF(AND(Einträge!D1734&gt;=29,Einträge!D1734&lt;32),2,IF(AND(Einträge!D1734&gt;=32,Einträge!D1734&lt;=35),3,(IF(AND(Einträge!D1734&lt;29,Einträge!D1734&gt;0),1,IF(Einträge!D1734="",0,4)))))</f>
        <v>0</v>
      </c>
      <c r="F1734" s="349"/>
      <c r="G1734" s="350"/>
      <c r="H1734" s="349"/>
      <c r="I1734" s="350"/>
      <c r="J1734" s="347"/>
      <c r="K1734" s="348"/>
      <c r="L1734" s="348"/>
      <c r="M1734" s="188"/>
      <c r="N1734" s="35"/>
      <c r="O1734" s="34"/>
      <c r="P1734" s="34"/>
      <c r="Q1734" s="35"/>
      <c r="R1734" s="35"/>
      <c r="S1734" s="227"/>
      <c r="T1734" s="241"/>
      <c r="U1734" s="234"/>
    </row>
    <row r="1735" spans="1:21">
      <c r="A1735" s="58"/>
      <c r="B1735" s="355"/>
      <c r="C1735" s="355"/>
      <c r="D1735" s="191"/>
      <c r="E1735" s="206">
        <f>IF(AND(Einträge!D1735&gt;=29,Einträge!D1735&lt;32),2,IF(AND(Einträge!D1735&gt;=32,Einträge!D1735&lt;=35),3,(IF(AND(Einträge!D1735&lt;29,Einträge!D1735&gt;0),1,IF(Einträge!D1735="",0,4)))))</f>
        <v>0</v>
      </c>
      <c r="F1735" s="351"/>
      <c r="G1735" s="352"/>
      <c r="H1735" s="351"/>
      <c r="I1735" s="352"/>
      <c r="J1735" s="345"/>
      <c r="K1735" s="346"/>
      <c r="L1735" s="346"/>
      <c r="M1735" s="188"/>
      <c r="N1735" s="31"/>
      <c r="O1735" s="30"/>
      <c r="P1735" s="30"/>
      <c r="Q1735" s="31"/>
      <c r="R1735" s="31"/>
      <c r="S1735" s="228"/>
      <c r="T1735" s="242"/>
      <c r="U1735" s="235"/>
    </row>
    <row r="1736" spans="1:21">
      <c r="A1736" s="36"/>
      <c r="B1736" s="353"/>
      <c r="C1736" s="354"/>
      <c r="D1736" s="137"/>
      <c r="E1736" s="206">
        <f>IF(AND(Einträge!D1736&gt;=29,Einträge!D1736&lt;32),2,IF(AND(Einträge!D1736&gt;=32,Einträge!D1736&lt;=35),3,(IF(AND(Einträge!D1736&lt;29,Einträge!D1736&gt;0),1,IF(Einträge!D1736="",0,4)))))</f>
        <v>0</v>
      </c>
      <c r="F1736" s="349"/>
      <c r="G1736" s="350"/>
      <c r="H1736" s="349"/>
      <c r="I1736" s="350"/>
      <c r="J1736" s="347"/>
      <c r="K1736" s="348"/>
      <c r="L1736" s="348"/>
      <c r="M1736" s="188"/>
      <c r="N1736" s="35"/>
      <c r="O1736" s="34"/>
      <c r="P1736" s="34"/>
      <c r="Q1736" s="35"/>
      <c r="R1736" s="35"/>
      <c r="S1736" s="227"/>
      <c r="T1736" s="241"/>
      <c r="U1736" s="234"/>
    </row>
    <row r="1737" spans="1:21">
      <c r="A1737" s="58"/>
      <c r="B1737" s="355"/>
      <c r="C1737" s="355"/>
      <c r="D1737" s="191"/>
      <c r="E1737" s="206">
        <f>IF(AND(Einträge!D1737&gt;=29,Einträge!D1737&lt;32),2,IF(AND(Einträge!D1737&gt;=32,Einträge!D1737&lt;=35),3,(IF(AND(Einträge!D1737&lt;29,Einträge!D1737&gt;0),1,IF(Einträge!D1737="",0,4)))))</f>
        <v>0</v>
      </c>
      <c r="F1737" s="351"/>
      <c r="G1737" s="352"/>
      <c r="H1737" s="351"/>
      <c r="I1737" s="352"/>
      <c r="J1737" s="345"/>
      <c r="K1737" s="346"/>
      <c r="L1737" s="346"/>
      <c r="M1737" s="188"/>
      <c r="N1737" s="31"/>
      <c r="O1737" s="30"/>
      <c r="P1737" s="30"/>
      <c r="Q1737" s="31"/>
      <c r="R1737" s="31"/>
      <c r="S1737" s="228"/>
      <c r="T1737" s="242"/>
      <c r="U1737" s="235"/>
    </row>
    <row r="1738" spans="1:21">
      <c r="A1738" s="36"/>
      <c r="B1738" s="353"/>
      <c r="C1738" s="354"/>
      <c r="D1738" s="137"/>
      <c r="E1738" s="206">
        <f>IF(AND(Einträge!D1738&gt;=29,Einträge!D1738&lt;32),2,IF(AND(Einträge!D1738&gt;=32,Einträge!D1738&lt;=35),3,(IF(AND(Einträge!D1738&lt;29,Einträge!D1738&gt;0),1,IF(Einträge!D1738="",0,4)))))</f>
        <v>0</v>
      </c>
      <c r="F1738" s="349"/>
      <c r="G1738" s="350"/>
      <c r="H1738" s="349"/>
      <c r="I1738" s="350"/>
      <c r="J1738" s="347"/>
      <c r="K1738" s="348"/>
      <c r="L1738" s="348"/>
      <c r="M1738" s="188"/>
      <c r="N1738" s="35"/>
      <c r="O1738" s="34"/>
      <c r="P1738" s="34"/>
      <c r="Q1738" s="35"/>
      <c r="R1738" s="35"/>
      <c r="S1738" s="227"/>
      <c r="T1738" s="241"/>
      <c r="U1738" s="234"/>
    </row>
    <row r="1739" spans="1:21">
      <c r="A1739" s="58"/>
      <c r="B1739" s="355"/>
      <c r="C1739" s="355"/>
      <c r="D1739" s="191"/>
      <c r="E1739" s="206">
        <f>IF(AND(Einträge!D1739&gt;=29,Einträge!D1739&lt;32),2,IF(AND(Einträge!D1739&gt;=32,Einträge!D1739&lt;=35),3,(IF(AND(Einträge!D1739&lt;29,Einträge!D1739&gt;0),1,IF(Einträge!D1739="",0,4)))))</f>
        <v>0</v>
      </c>
      <c r="F1739" s="351"/>
      <c r="G1739" s="352"/>
      <c r="H1739" s="351"/>
      <c r="I1739" s="352"/>
      <c r="J1739" s="345"/>
      <c r="K1739" s="346"/>
      <c r="L1739" s="346"/>
      <c r="M1739" s="188"/>
      <c r="N1739" s="31"/>
      <c r="O1739" s="30"/>
      <c r="P1739" s="30"/>
      <c r="Q1739" s="31"/>
      <c r="R1739" s="31"/>
      <c r="S1739" s="228"/>
      <c r="T1739" s="242"/>
      <c r="U1739" s="235"/>
    </row>
    <row r="1740" spans="1:21">
      <c r="A1740" s="36"/>
      <c r="B1740" s="353"/>
      <c r="C1740" s="354"/>
      <c r="D1740" s="137"/>
      <c r="E1740" s="206">
        <f>IF(AND(Einträge!D1740&gt;=29,Einträge!D1740&lt;32),2,IF(AND(Einträge!D1740&gt;=32,Einträge!D1740&lt;=35),3,(IF(AND(Einträge!D1740&lt;29,Einträge!D1740&gt;0),1,IF(Einträge!D1740="",0,4)))))</f>
        <v>0</v>
      </c>
      <c r="F1740" s="349"/>
      <c r="G1740" s="350"/>
      <c r="H1740" s="349"/>
      <c r="I1740" s="350"/>
      <c r="J1740" s="347"/>
      <c r="K1740" s="348"/>
      <c r="L1740" s="348"/>
      <c r="M1740" s="188"/>
      <c r="N1740" s="35"/>
      <c r="O1740" s="34"/>
      <c r="P1740" s="34"/>
      <c r="Q1740" s="35"/>
      <c r="R1740" s="35"/>
      <c r="S1740" s="227"/>
      <c r="T1740" s="241"/>
      <c r="U1740" s="234"/>
    </row>
    <row r="1741" spans="1:21">
      <c r="A1741" s="58"/>
      <c r="B1741" s="355"/>
      <c r="C1741" s="355"/>
      <c r="D1741" s="191"/>
      <c r="E1741" s="206">
        <f>IF(AND(Einträge!D1741&gt;=29,Einträge!D1741&lt;32),2,IF(AND(Einträge!D1741&gt;=32,Einträge!D1741&lt;=35),3,(IF(AND(Einträge!D1741&lt;29,Einträge!D1741&gt;0),1,IF(Einträge!D1741="",0,4)))))</f>
        <v>0</v>
      </c>
      <c r="F1741" s="351"/>
      <c r="G1741" s="352"/>
      <c r="H1741" s="351"/>
      <c r="I1741" s="352"/>
      <c r="J1741" s="345"/>
      <c r="K1741" s="346"/>
      <c r="L1741" s="346"/>
      <c r="M1741" s="188"/>
      <c r="N1741" s="31"/>
      <c r="O1741" s="30"/>
      <c r="P1741" s="30"/>
      <c r="Q1741" s="31"/>
      <c r="R1741" s="31"/>
      <c r="S1741" s="228"/>
      <c r="T1741" s="242"/>
      <c r="U1741" s="235"/>
    </row>
    <row r="1742" spans="1:21">
      <c r="A1742" s="36"/>
      <c r="B1742" s="353"/>
      <c r="C1742" s="354"/>
      <c r="D1742" s="137"/>
      <c r="E1742" s="206">
        <f>IF(AND(Einträge!D1742&gt;=29,Einträge!D1742&lt;32),2,IF(AND(Einträge!D1742&gt;=32,Einträge!D1742&lt;=35),3,(IF(AND(Einträge!D1742&lt;29,Einträge!D1742&gt;0),1,IF(Einträge!D1742="",0,4)))))</f>
        <v>0</v>
      </c>
      <c r="F1742" s="349"/>
      <c r="G1742" s="350"/>
      <c r="H1742" s="349"/>
      <c r="I1742" s="350"/>
      <c r="J1742" s="347"/>
      <c r="K1742" s="348"/>
      <c r="L1742" s="348"/>
      <c r="M1742" s="188"/>
      <c r="N1742" s="35"/>
      <c r="O1742" s="34"/>
      <c r="P1742" s="34"/>
      <c r="Q1742" s="35"/>
      <c r="R1742" s="35"/>
      <c r="S1742" s="227"/>
      <c r="T1742" s="241"/>
      <c r="U1742" s="234"/>
    </row>
    <row r="1743" spans="1:21">
      <c r="A1743" s="58"/>
      <c r="B1743" s="355"/>
      <c r="C1743" s="355"/>
      <c r="D1743" s="191"/>
      <c r="E1743" s="206">
        <f>IF(AND(Einträge!D1743&gt;=29,Einträge!D1743&lt;32),2,IF(AND(Einträge!D1743&gt;=32,Einträge!D1743&lt;=35),3,(IF(AND(Einträge!D1743&lt;29,Einträge!D1743&gt;0),1,IF(Einträge!D1743="",0,4)))))</f>
        <v>0</v>
      </c>
      <c r="F1743" s="351"/>
      <c r="G1743" s="352"/>
      <c r="H1743" s="351"/>
      <c r="I1743" s="352"/>
      <c r="J1743" s="345"/>
      <c r="K1743" s="346"/>
      <c r="L1743" s="346"/>
      <c r="M1743" s="188"/>
      <c r="N1743" s="31"/>
      <c r="O1743" s="30"/>
      <c r="P1743" s="30"/>
      <c r="Q1743" s="31"/>
      <c r="R1743" s="31"/>
      <c r="S1743" s="228"/>
      <c r="T1743" s="242"/>
      <c r="U1743" s="235"/>
    </row>
    <row r="1744" spans="1:21">
      <c r="A1744" s="36"/>
      <c r="B1744" s="353"/>
      <c r="C1744" s="354"/>
      <c r="D1744" s="137"/>
      <c r="E1744" s="206">
        <f>IF(AND(Einträge!D1744&gt;=29,Einträge!D1744&lt;32),2,IF(AND(Einträge!D1744&gt;=32,Einträge!D1744&lt;=35),3,(IF(AND(Einträge!D1744&lt;29,Einträge!D1744&gt;0),1,IF(Einträge!D1744="",0,4)))))</f>
        <v>0</v>
      </c>
      <c r="F1744" s="349"/>
      <c r="G1744" s="350"/>
      <c r="H1744" s="349"/>
      <c r="I1744" s="350"/>
      <c r="J1744" s="347"/>
      <c r="K1744" s="348"/>
      <c r="L1744" s="348"/>
      <c r="M1744" s="188"/>
      <c r="N1744" s="35"/>
      <c r="O1744" s="34"/>
      <c r="P1744" s="34"/>
      <c r="Q1744" s="35"/>
      <c r="R1744" s="35"/>
      <c r="S1744" s="227"/>
      <c r="T1744" s="241"/>
      <c r="U1744" s="234"/>
    </row>
    <row r="1745" spans="1:21">
      <c r="A1745" s="58"/>
      <c r="B1745" s="355"/>
      <c r="C1745" s="355"/>
      <c r="D1745" s="191"/>
      <c r="E1745" s="206">
        <f>IF(AND(Einträge!D1745&gt;=29,Einträge!D1745&lt;32),2,IF(AND(Einträge!D1745&gt;=32,Einträge!D1745&lt;=35),3,(IF(AND(Einträge!D1745&lt;29,Einträge!D1745&gt;0),1,IF(Einträge!D1745="",0,4)))))</f>
        <v>0</v>
      </c>
      <c r="F1745" s="351"/>
      <c r="G1745" s="352"/>
      <c r="H1745" s="351"/>
      <c r="I1745" s="352"/>
      <c r="J1745" s="345"/>
      <c r="K1745" s="346"/>
      <c r="L1745" s="346"/>
      <c r="M1745" s="188"/>
      <c r="N1745" s="31"/>
      <c r="O1745" s="30"/>
      <c r="P1745" s="30"/>
      <c r="Q1745" s="31"/>
      <c r="R1745" s="31"/>
      <c r="S1745" s="228"/>
      <c r="T1745" s="242"/>
      <c r="U1745" s="235"/>
    </row>
    <row r="1746" spans="1:21">
      <c r="A1746" s="36"/>
      <c r="B1746" s="353"/>
      <c r="C1746" s="354"/>
      <c r="D1746" s="137"/>
      <c r="E1746" s="206">
        <f>IF(AND(Einträge!D1746&gt;=29,Einträge!D1746&lt;32),2,IF(AND(Einträge!D1746&gt;=32,Einträge!D1746&lt;=35),3,(IF(AND(Einträge!D1746&lt;29,Einträge!D1746&gt;0),1,IF(Einträge!D1746="",0,4)))))</f>
        <v>0</v>
      </c>
      <c r="F1746" s="349"/>
      <c r="G1746" s="350"/>
      <c r="H1746" s="349"/>
      <c r="I1746" s="350"/>
      <c r="J1746" s="347"/>
      <c r="K1746" s="348"/>
      <c r="L1746" s="348"/>
      <c r="M1746" s="188"/>
      <c r="N1746" s="35"/>
      <c r="O1746" s="34"/>
      <c r="P1746" s="34"/>
      <c r="Q1746" s="35"/>
      <c r="R1746" s="35"/>
      <c r="S1746" s="227"/>
      <c r="T1746" s="241"/>
      <c r="U1746" s="234"/>
    </row>
    <row r="1747" spans="1:21">
      <c r="A1747" s="58"/>
      <c r="B1747" s="355"/>
      <c r="C1747" s="355"/>
      <c r="D1747" s="191"/>
      <c r="E1747" s="206">
        <f>IF(AND(Einträge!D1747&gt;=29,Einträge!D1747&lt;32),2,IF(AND(Einträge!D1747&gt;=32,Einträge!D1747&lt;=35),3,(IF(AND(Einträge!D1747&lt;29,Einträge!D1747&gt;0),1,IF(Einträge!D1747="",0,4)))))</f>
        <v>0</v>
      </c>
      <c r="F1747" s="351"/>
      <c r="G1747" s="352"/>
      <c r="H1747" s="351"/>
      <c r="I1747" s="352"/>
      <c r="J1747" s="345"/>
      <c r="K1747" s="346"/>
      <c r="L1747" s="346"/>
      <c r="M1747" s="188"/>
      <c r="N1747" s="31"/>
      <c r="O1747" s="30"/>
      <c r="P1747" s="30"/>
      <c r="Q1747" s="31"/>
      <c r="R1747" s="31"/>
      <c r="S1747" s="228"/>
      <c r="T1747" s="242"/>
      <c r="U1747" s="235"/>
    </row>
    <row r="1748" spans="1:21">
      <c r="A1748" s="36"/>
      <c r="B1748" s="353"/>
      <c r="C1748" s="354"/>
      <c r="D1748" s="137"/>
      <c r="E1748" s="206">
        <f>IF(AND(Einträge!D1748&gt;=29,Einträge!D1748&lt;32),2,IF(AND(Einträge!D1748&gt;=32,Einträge!D1748&lt;=35),3,(IF(AND(Einträge!D1748&lt;29,Einträge!D1748&gt;0),1,IF(Einträge!D1748="",0,4)))))</f>
        <v>0</v>
      </c>
      <c r="F1748" s="349"/>
      <c r="G1748" s="350"/>
      <c r="H1748" s="349"/>
      <c r="I1748" s="350"/>
      <c r="J1748" s="347"/>
      <c r="K1748" s="348"/>
      <c r="L1748" s="348"/>
      <c r="M1748" s="188"/>
      <c r="N1748" s="53"/>
      <c r="O1748" s="54"/>
      <c r="P1748" s="54"/>
      <c r="Q1748" s="53"/>
      <c r="R1748" s="53"/>
      <c r="S1748" s="230"/>
      <c r="T1748" s="244"/>
      <c r="U1748" s="237"/>
    </row>
    <row r="1749" spans="1:21">
      <c r="A1749" s="58"/>
      <c r="B1749" s="355"/>
      <c r="C1749" s="355"/>
      <c r="D1749" s="191"/>
      <c r="E1749" s="206">
        <f>IF(AND(Einträge!D1749&gt;=29,Einträge!D1749&lt;32),2,IF(AND(Einträge!D1749&gt;=32,Einträge!D1749&lt;=35),3,(IF(AND(Einträge!D1749&lt;29,Einträge!D1749&gt;0),1,IF(Einträge!D1749="",0,4)))))</f>
        <v>0</v>
      </c>
      <c r="F1749" s="351"/>
      <c r="G1749" s="352"/>
      <c r="H1749" s="351"/>
      <c r="I1749" s="352"/>
      <c r="J1749" s="345"/>
      <c r="K1749" s="346"/>
      <c r="L1749" s="346"/>
      <c r="M1749" s="188"/>
      <c r="N1749" s="31"/>
      <c r="O1749" s="30"/>
      <c r="P1749" s="30"/>
      <c r="Q1749" s="31"/>
      <c r="R1749" s="31"/>
      <c r="S1749" s="228"/>
      <c r="T1749" s="242"/>
      <c r="U1749" s="235"/>
    </row>
    <row r="1750" spans="1:21">
      <c r="A1750" s="36"/>
      <c r="B1750" s="353"/>
      <c r="C1750" s="354"/>
      <c r="D1750" s="137"/>
      <c r="E1750" s="206">
        <f>IF(AND(Einträge!D1750&gt;=29,Einträge!D1750&lt;32),2,IF(AND(Einträge!D1750&gt;=32,Einträge!D1750&lt;=35),3,(IF(AND(Einträge!D1750&lt;29,Einträge!D1750&gt;0),1,IF(Einträge!D1750="",0,4)))))</f>
        <v>0</v>
      </c>
      <c r="F1750" s="349"/>
      <c r="G1750" s="350"/>
      <c r="H1750" s="349"/>
      <c r="I1750" s="350"/>
      <c r="J1750" s="347"/>
      <c r="K1750" s="348"/>
      <c r="L1750" s="348"/>
      <c r="M1750" s="188"/>
      <c r="N1750" s="33"/>
      <c r="O1750" s="32"/>
      <c r="P1750" s="32"/>
      <c r="Q1750" s="33"/>
      <c r="R1750" s="33"/>
      <c r="S1750" s="229"/>
      <c r="T1750" s="243"/>
      <c r="U1750" s="236"/>
    </row>
    <row r="1751" spans="1:21">
      <c r="A1751" s="58"/>
      <c r="B1751" s="355"/>
      <c r="C1751" s="355"/>
      <c r="D1751" s="191"/>
      <c r="E1751" s="206">
        <f>IF(AND(Einträge!D1751&gt;=29,Einträge!D1751&lt;32),2,IF(AND(Einträge!D1751&gt;=32,Einträge!D1751&lt;=35),3,(IF(AND(Einträge!D1751&lt;29,Einträge!D1751&gt;0),1,IF(Einträge!D1751="",0,4)))))</f>
        <v>0</v>
      </c>
      <c r="F1751" s="351"/>
      <c r="G1751" s="352"/>
      <c r="H1751" s="351"/>
      <c r="I1751" s="352"/>
      <c r="J1751" s="345"/>
      <c r="K1751" s="346"/>
      <c r="L1751" s="346"/>
      <c r="M1751" s="188"/>
      <c r="N1751" s="31"/>
      <c r="O1751" s="30"/>
      <c r="P1751" s="30"/>
      <c r="Q1751" s="31"/>
      <c r="R1751" s="31"/>
      <c r="S1751" s="228"/>
      <c r="T1751" s="242"/>
      <c r="U1751" s="235"/>
    </row>
    <row r="1752" spans="1:21">
      <c r="A1752" s="36"/>
      <c r="B1752" s="353"/>
      <c r="C1752" s="354"/>
      <c r="D1752" s="137"/>
      <c r="E1752" s="206">
        <f>IF(AND(Einträge!D1752&gt;=29,Einträge!D1752&lt;32),2,IF(AND(Einträge!D1752&gt;=32,Einträge!D1752&lt;=35),3,(IF(AND(Einträge!D1752&lt;29,Einträge!D1752&gt;0),1,IF(Einträge!D1752="",0,4)))))</f>
        <v>0</v>
      </c>
      <c r="F1752" s="349"/>
      <c r="G1752" s="350"/>
      <c r="H1752" s="349"/>
      <c r="I1752" s="350"/>
      <c r="J1752" s="347"/>
      <c r="K1752" s="348"/>
      <c r="L1752" s="348"/>
      <c r="M1752" s="188"/>
      <c r="N1752" s="35"/>
      <c r="O1752" s="34"/>
      <c r="P1752" s="34"/>
      <c r="Q1752" s="35"/>
      <c r="R1752" s="35"/>
      <c r="S1752" s="227"/>
      <c r="T1752" s="241"/>
      <c r="U1752" s="234"/>
    </row>
    <row r="1753" spans="1:21">
      <c r="A1753" s="58"/>
      <c r="B1753" s="355"/>
      <c r="C1753" s="355"/>
      <c r="D1753" s="191"/>
      <c r="E1753" s="206">
        <f>IF(AND(Einträge!D1753&gt;=29,Einträge!D1753&lt;32),2,IF(AND(Einträge!D1753&gt;=32,Einträge!D1753&lt;=35),3,(IF(AND(Einträge!D1753&lt;29,Einträge!D1753&gt;0),1,IF(Einträge!D1753="",0,4)))))</f>
        <v>0</v>
      </c>
      <c r="F1753" s="351"/>
      <c r="G1753" s="352"/>
      <c r="H1753" s="351"/>
      <c r="I1753" s="352"/>
      <c r="J1753" s="345"/>
      <c r="K1753" s="346"/>
      <c r="L1753" s="346"/>
      <c r="M1753" s="188"/>
      <c r="N1753" s="31"/>
      <c r="O1753" s="30"/>
      <c r="P1753" s="30"/>
      <c r="Q1753" s="31"/>
      <c r="R1753" s="31"/>
      <c r="S1753" s="228"/>
      <c r="T1753" s="242"/>
      <c r="U1753" s="235"/>
    </row>
    <row r="1754" spans="1:21">
      <c r="A1754" s="36"/>
      <c r="B1754" s="353"/>
      <c r="C1754" s="354"/>
      <c r="D1754" s="137"/>
      <c r="E1754" s="206">
        <f>IF(AND(Einträge!D1754&gt;=29,Einträge!D1754&lt;32),2,IF(AND(Einträge!D1754&gt;=32,Einträge!D1754&lt;=35),3,(IF(AND(Einträge!D1754&lt;29,Einträge!D1754&gt;0),1,IF(Einträge!D1754="",0,4)))))</f>
        <v>0</v>
      </c>
      <c r="F1754" s="349"/>
      <c r="G1754" s="350"/>
      <c r="H1754" s="349"/>
      <c r="I1754" s="350"/>
      <c r="J1754" s="347"/>
      <c r="K1754" s="348"/>
      <c r="L1754" s="348"/>
      <c r="M1754" s="188"/>
      <c r="N1754" s="35"/>
      <c r="O1754" s="34"/>
      <c r="P1754" s="34"/>
      <c r="Q1754" s="35"/>
      <c r="R1754" s="35"/>
      <c r="S1754" s="227"/>
      <c r="T1754" s="241"/>
      <c r="U1754" s="234"/>
    </row>
    <row r="1755" spans="1:21">
      <c r="A1755" s="58"/>
      <c r="B1755" s="355"/>
      <c r="C1755" s="355"/>
      <c r="D1755" s="191"/>
      <c r="E1755" s="206">
        <f>IF(AND(Einträge!D1755&gt;=29,Einträge!D1755&lt;32),2,IF(AND(Einträge!D1755&gt;=32,Einträge!D1755&lt;=35),3,(IF(AND(Einträge!D1755&lt;29,Einträge!D1755&gt;0),1,IF(Einträge!D1755="",0,4)))))</f>
        <v>0</v>
      </c>
      <c r="F1755" s="351"/>
      <c r="G1755" s="352"/>
      <c r="H1755" s="351"/>
      <c r="I1755" s="352"/>
      <c r="J1755" s="345"/>
      <c r="K1755" s="346"/>
      <c r="L1755" s="346"/>
      <c r="M1755" s="188"/>
      <c r="N1755" s="31"/>
      <c r="O1755" s="30"/>
      <c r="P1755" s="30"/>
      <c r="Q1755" s="31"/>
      <c r="R1755" s="31"/>
      <c r="S1755" s="228"/>
      <c r="T1755" s="242"/>
      <c r="U1755" s="235"/>
    </row>
    <row r="1756" spans="1:21">
      <c r="A1756" s="36"/>
      <c r="B1756" s="353"/>
      <c r="C1756" s="354"/>
      <c r="D1756" s="137"/>
      <c r="E1756" s="206">
        <f>IF(AND(Einträge!D1756&gt;=29,Einträge!D1756&lt;32),2,IF(AND(Einträge!D1756&gt;=32,Einträge!D1756&lt;=35),3,(IF(AND(Einträge!D1756&lt;29,Einträge!D1756&gt;0),1,IF(Einträge!D1756="",0,4)))))</f>
        <v>0</v>
      </c>
      <c r="F1756" s="349"/>
      <c r="G1756" s="350"/>
      <c r="H1756" s="349"/>
      <c r="I1756" s="350"/>
      <c r="J1756" s="347"/>
      <c r="K1756" s="348"/>
      <c r="L1756" s="348"/>
      <c r="M1756" s="188"/>
      <c r="N1756" s="35"/>
      <c r="O1756" s="34"/>
      <c r="P1756" s="34"/>
      <c r="Q1756" s="35"/>
      <c r="R1756" s="35"/>
      <c r="S1756" s="227"/>
      <c r="T1756" s="241"/>
      <c r="U1756" s="234"/>
    </row>
    <row r="1757" spans="1:21">
      <c r="A1757" s="58"/>
      <c r="B1757" s="355"/>
      <c r="C1757" s="355"/>
      <c r="D1757" s="191"/>
      <c r="E1757" s="206">
        <f>IF(AND(Einträge!D1757&gt;=29,Einträge!D1757&lt;32),2,IF(AND(Einträge!D1757&gt;=32,Einträge!D1757&lt;=35),3,(IF(AND(Einträge!D1757&lt;29,Einträge!D1757&gt;0),1,IF(Einträge!D1757="",0,4)))))</f>
        <v>0</v>
      </c>
      <c r="F1757" s="351"/>
      <c r="G1757" s="352"/>
      <c r="H1757" s="351"/>
      <c r="I1757" s="352"/>
      <c r="J1757" s="345"/>
      <c r="K1757" s="346"/>
      <c r="L1757" s="346"/>
      <c r="M1757" s="188"/>
      <c r="N1757" s="31"/>
      <c r="O1757" s="30"/>
      <c r="P1757" s="30"/>
      <c r="Q1757" s="31"/>
      <c r="R1757" s="31"/>
      <c r="S1757" s="228"/>
      <c r="T1757" s="242"/>
      <c r="U1757" s="235"/>
    </row>
    <row r="1758" spans="1:21">
      <c r="A1758" s="36"/>
      <c r="B1758" s="353"/>
      <c r="C1758" s="354"/>
      <c r="D1758" s="137"/>
      <c r="E1758" s="206">
        <f>IF(AND(Einträge!D1758&gt;=29,Einträge!D1758&lt;32),2,IF(AND(Einträge!D1758&gt;=32,Einträge!D1758&lt;=35),3,(IF(AND(Einträge!D1758&lt;29,Einträge!D1758&gt;0),1,IF(Einträge!D1758="",0,4)))))</f>
        <v>0</v>
      </c>
      <c r="F1758" s="349"/>
      <c r="G1758" s="350"/>
      <c r="H1758" s="349"/>
      <c r="I1758" s="350"/>
      <c r="J1758" s="347"/>
      <c r="K1758" s="348"/>
      <c r="L1758" s="348"/>
      <c r="M1758" s="188"/>
      <c r="N1758" s="35"/>
      <c r="O1758" s="34"/>
      <c r="P1758" s="34"/>
      <c r="Q1758" s="35"/>
      <c r="R1758" s="35"/>
      <c r="S1758" s="227"/>
      <c r="T1758" s="241"/>
      <c r="U1758" s="234"/>
    </row>
    <row r="1759" spans="1:21">
      <c r="A1759" s="58"/>
      <c r="B1759" s="355"/>
      <c r="C1759" s="355"/>
      <c r="D1759" s="191"/>
      <c r="E1759" s="206">
        <f>IF(AND(Einträge!D1759&gt;=29,Einträge!D1759&lt;32),2,IF(AND(Einträge!D1759&gt;=32,Einträge!D1759&lt;=35),3,(IF(AND(Einträge!D1759&lt;29,Einträge!D1759&gt;0),1,IF(Einträge!D1759="",0,4)))))</f>
        <v>0</v>
      </c>
      <c r="F1759" s="351"/>
      <c r="G1759" s="352"/>
      <c r="H1759" s="351"/>
      <c r="I1759" s="352"/>
      <c r="J1759" s="345"/>
      <c r="K1759" s="346"/>
      <c r="L1759" s="346"/>
      <c r="M1759" s="188"/>
      <c r="N1759" s="31"/>
      <c r="O1759" s="30"/>
      <c r="P1759" s="30"/>
      <c r="Q1759" s="31"/>
      <c r="R1759" s="31"/>
      <c r="S1759" s="228"/>
      <c r="T1759" s="242"/>
      <c r="U1759" s="235"/>
    </row>
    <row r="1760" spans="1:21">
      <c r="A1760" s="36"/>
      <c r="B1760" s="353"/>
      <c r="C1760" s="354"/>
      <c r="D1760" s="137"/>
      <c r="E1760" s="206">
        <f>IF(AND(Einträge!D1760&gt;=29,Einträge!D1760&lt;32),2,IF(AND(Einträge!D1760&gt;=32,Einträge!D1760&lt;=35),3,(IF(AND(Einträge!D1760&lt;29,Einträge!D1760&gt;0),1,IF(Einträge!D1760="",0,4)))))</f>
        <v>0</v>
      </c>
      <c r="F1760" s="349"/>
      <c r="G1760" s="350"/>
      <c r="H1760" s="349"/>
      <c r="I1760" s="350"/>
      <c r="J1760" s="347"/>
      <c r="K1760" s="348"/>
      <c r="L1760" s="348"/>
      <c r="M1760" s="188"/>
      <c r="N1760" s="35"/>
      <c r="O1760" s="34"/>
      <c r="P1760" s="34"/>
      <c r="Q1760" s="35"/>
      <c r="R1760" s="35"/>
      <c r="S1760" s="227"/>
      <c r="T1760" s="241"/>
      <c r="U1760" s="234"/>
    </row>
    <row r="1761" spans="1:21">
      <c r="A1761" s="58"/>
      <c r="B1761" s="355"/>
      <c r="C1761" s="355"/>
      <c r="D1761" s="191"/>
      <c r="E1761" s="206">
        <f>IF(AND(Einträge!D1761&gt;=29,Einträge!D1761&lt;32),2,IF(AND(Einträge!D1761&gt;=32,Einträge!D1761&lt;=35),3,(IF(AND(Einträge!D1761&lt;29,Einträge!D1761&gt;0),1,IF(Einträge!D1761="",0,4)))))</f>
        <v>0</v>
      </c>
      <c r="F1761" s="351"/>
      <c r="G1761" s="352"/>
      <c r="H1761" s="351"/>
      <c r="I1761" s="352"/>
      <c r="J1761" s="345"/>
      <c r="K1761" s="346"/>
      <c r="L1761" s="346"/>
      <c r="M1761" s="188"/>
      <c r="N1761" s="31"/>
      <c r="O1761" s="30"/>
      <c r="P1761" s="30"/>
      <c r="Q1761" s="31"/>
      <c r="R1761" s="31"/>
      <c r="S1761" s="228"/>
      <c r="T1761" s="242"/>
      <c r="U1761" s="235"/>
    </row>
    <row r="1762" spans="1:21">
      <c r="A1762" s="36"/>
      <c r="B1762" s="353"/>
      <c r="C1762" s="354"/>
      <c r="D1762" s="137"/>
      <c r="E1762" s="206">
        <f>IF(AND(Einträge!D1762&gt;=29,Einträge!D1762&lt;32),2,IF(AND(Einträge!D1762&gt;=32,Einträge!D1762&lt;=35),3,(IF(AND(Einträge!D1762&lt;29,Einträge!D1762&gt;0),1,IF(Einträge!D1762="",0,4)))))</f>
        <v>0</v>
      </c>
      <c r="F1762" s="349"/>
      <c r="G1762" s="350"/>
      <c r="H1762" s="349"/>
      <c r="I1762" s="350"/>
      <c r="J1762" s="347"/>
      <c r="K1762" s="348"/>
      <c r="L1762" s="348"/>
      <c r="M1762" s="188"/>
      <c r="N1762" s="35"/>
      <c r="O1762" s="34"/>
      <c r="P1762" s="34"/>
      <c r="Q1762" s="35"/>
      <c r="R1762" s="35"/>
      <c r="S1762" s="227"/>
      <c r="T1762" s="241"/>
      <c r="U1762" s="234"/>
    </row>
    <row r="1763" spans="1:21">
      <c r="A1763" s="58"/>
      <c r="B1763" s="355"/>
      <c r="C1763" s="355"/>
      <c r="D1763" s="191"/>
      <c r="E1763" s="206">
        <f>IF(AND(Einträge!D1763&gt;=29,Einträge!D1763&lt;32),2,IF(AND(Einträge!D1763&gt;=32,Einträge!D1763&lt;=35),3,(IF(AND(Einträge!D1763&lt;29,Einträge!D1763&gt;0),1,IF(Einträge!D1763="",0,4)))))</f>
        <v>0</v>
      </c>
      <c r="F1763" s="351"/>
      <c r="G1763" s="352"/>
      <c r="H1763" s="351"/>
      <c r="I1763" s="352"/>
      <c r="J1763" s="345"/>
      <c r="K1763" s="346"/>
      <c r="L1763" s="346"/>
      <c r="M1763" s="188"/>
      <c r="N1763" s="31"/>
      <c r="O1763" s="30"/>
      <c r="P1763" s="30"/>
      <c r="Q1763" s="31"/>
      <c r="R1763" s="31"/>
      <c r="S1763" s="228"/>
      <c r="T1763" s="242"/>
      <c r="U1763" s="235"/>
    </row>
    <row r="1764" spans="1:21">
      <c r="A1764" s="36"/>
      <c r="B1764" s="353"/>
      <c r="C1764" s="354"/>
      <c r="D1764" s="137"/>
      <c r="E1764" s="206">
        <f>IF(AND(Einträge!D1764&gt;=29,Einträge!D1764&lt;32),2,IF(AND(Einträge!D1764&gt;=32,Einträge!D1764&lt;=35),3,(IF(AND(Einträge!D1764&lt;29,Einträge!D1764&gt;0),1,IF(Einträge!D1764="",0,4)))))</f>
        <v>0</v>
      </c>
      <c r="F1764" s="349"/>
      <c r="G1764" s="350"/>
      <c r="H1764" s="349"/>
      <c r="I1764" s="350"/>
      <c r="J1764" s="347"/>
      <c r="K1764" s="348"/>
      <c r="L1764" s="348"/>
      <c r="M1764" s="188"/>
      <c r="N1764" s="35"/>
      <c r="O1764" s="34"/>
      <c r="P1764" s="34"/>
      <c r="Q1764" s="35"/>
      <c r="R1764" s="35"/>
      <c r="S1764" s="227"/>
      <c r="T1764" s="241"/>
      <c r="U1764" s="234"/>
    </row>
    <row r="1765" spans="1:21">
      <c r="A1765" s="58"/>
      <c r="B1765" s="355"/>
      <c r="C1765" s="355"/>
      <c r="D1765" s="191"/>
      <c r="E1765" s="206">
        <f>IF(AND(Einträge!D1765&gt;=29,Einträge!D1765&lt;32),2,IF(AND(Einträge!D1765&gt;=32,Einträge!D1765&lt;=35),3,(IF(AND(Einträge!D1765&lt;29,Einträge!D1765&gt;0),1,IF(Einträge!D1765="",0,4)))))</f>
        <v>0</v>
      </c>
      <c r="F1765" s="351"/>
      <c r="G1765" s="352"/>
      <c r="H1765" s="351"/>
      <c r="I1765" s="352"/>
      <c r="J1765" s="345"/>
      <c r="K1765" s="346"/>
      <c r="L1765" s="346"/>
      <c r="M1765" s="188"/>
      <c r="N1765" s="31"/>
      <c r="O1765" s="30"/>
      <c r="P1765" s="30"/>
      <c r="Q1765" s="31"/>
      <c r="R1765" s="31"/>
      <c r="S1765" s="228"/>
      <c r="T1765" s="242"/>
      <c r="U1765" s="235"/>
    </row>
    <row r="1766" spans="1:21">
      <c r="A1766" s="36"/>
      <c r="B1766" s="353"/>
      <c r="C1766" s="354"/>
      <c r="D1766" s="137"/>
      <c r="E1766" s="206">
        <f>IF(AND(Einträge!D1766&gt;=29,Einträge!D1766&lt;32),2,IF(AND(Einträge!D1766&gt;=32,Einträge!D1766&lt;=35),3,(IF(AND(Einträge!D1766&lt;29,Einträge!D1766&gt;0),1,IF(Einträge!D1766="",0,4)))))</f>
        <v>0</v>
      </c>
      <c r="F1766" s="349"/>
      <c r="G1766" s="350"/>
      <c r="H1766" s="349"/>
      <c r="I1766" s="350"/>
      <c r="J1766" s="347"/>
      <c r="K1766" s="348"/>
      <c r="L1766" s="348"/>
      <c r="M1766" s="188"/>
      <c r="N1766" s="35"/>
      <c r="O1766" s="34"/>
      <c r="P1766" s="34"/>
      <c r="Q1766" s="35"/>
      <c r="R1766" s="35"/>
      <c r="S1766" s="227"/>
      <c r="T1766" s="241"/>
      <c r="U1766" s="234"/>
    </row>
    <row r="1767" spans="1:21">
      <c r="A1767" s="58"/>
      <c r="B1767" s="355"/>
      <c r="C1767" s="355"/>
      <c r="D1767" s="191"/>
      <c r="E1767" s="206">
        <f>IF(AND(Einträge!D1767&gt;=29,Einträge!D1767&lt;32),2,IF(AND(Einträge!D1767&gt;=32,Einträge!D1767&lt;=35),3,(IF(AND(Einträge!D1767&lt;29,Einträge!D1767&gt;0),1,IF(Einträge!D1767="",0,4)))))</f>
        <v>0</v>
      </c>
      <c r="F1767" s="351"/>
      <c r="G1767" s="352"/>
      <c r="H1767" s="351"/>
      <c r="I1767" s="352"/>
      <c r="J1767" s="345"/>
      <c r="K1767" s="346"/>
      <c r="L1767" s="346"/>
      <c r="M1767" s="188"/>
      <c r="N1767" s="31"/>
      <c r="O1767" s="30"/>
      <c r="P1767" s="30"/>
      <c r="Q1767" s="31"/>
      <c r="R1767" s="31"/>
      <c r="S1767" s="228"/>
      <c r="T1767" s="242"/>
      <c r="U1767" s="235"/>
    </row>
    <row r="1768" spans="1:21">
      <c r="A1768" s="36"/>
      <c r="B1768" s="353"/>
      <c r="C1768" s="354"/>
      <c r="D1768" s="137"/>
      <c r="E1768" s="206">
        <f>IF(AND(Einträge!D1768&gt;=29,Einträge!D1768&lt;32),2,IF(AND(Einträge!D1768&gt;=32,Einträge!D1768&lt;=35),3,(IF(AND(Einträge!D1768&lt;29,Einträge!D1768&gt;0),1,IF(Einträge!D1768="",0,4)))))</f>
        <v>0</v>
      </c>
      <c r="F1768" s="349"/>
      <c r="G1768" s="350"/>
      <c r="H1768" s="349"/>
      <c r="I1768" s="350"/>
      <c r="J1768" s="347"/>
      <c r="K1768" s="348"/>
      <c r="L1768" s="348"/>
      <c r="M1768" s="188"/>
      <c r="N1768" s="35"/>
      <c r="O1768" s="34"/>
      <c r="P1768" s="34"/>
      <c r="Q1768" s="35"/>
      <c r="R1768" s="35"/>
      <c r="S1768" s="227"/>
      <c r="T1768" s="241"/>
      <c r="U1768" s="234"/>
    </row>
    <row r="1769" spans="1:21">
      <c r="A1769" s="58"/>
      <c r="B1769" s="355"/>
      <c r="C1769" s="355"/>
      <c r="D1769" s="191"/>
      <c r="E1769" s="206">
        <f>IF(AND(Einträge!D1769&gt;=29,Einträge!D1769&lt;32),2,IF(AND(Einträge!D1769&gt;=32,Einträge!D1769&lt;=35),3,(IF(AND(Einträge!D1769&lt;29,Einträge!D1769&gt;0),1,IF(Einträge!D1769="",0,4)))))</f>
        <v>0</v>
      </c>
      <c r="F1769" s="351"/>
      <c r="G1769" s="352"/>
      <c r="H1769" s="351"/>
      <c r="I1769" s="352"/>
      <c r="J1769" s="345"/>
      <c r="K1769" s="346"/>
      <c r="L1769" s="346"/>
      <c r="M1769" s="188"/>
      <c r="N1769" s="31"/>
      <c r="O1769" s="30"/>
      <c r="P1769" s="30"/>
      <c r="Q1769" s="31"/>
      <c r="R1769" s="31"/>
      <c r="S1769" s="228"/>
      <c r="T1769" s="242"/>
      <c r="U1769" s="235"/>
    </row>
    <row r="1770" spans="1:21">
      <c r="A1770" s="36"/>
      <c r="B1770" s="353"/>
      <c r="C1770" s="354"/>
      <c r="D1770" s="137"/>
      <c r="E1770" s="206">
        <f>IF(AND(Einträge!D1770&gt;=29,Einträge!D1770&lt;32),2,IF(AND(Einträge!D1770&gt;=32,Einträge!D1770&lt;=35),3,(IF(AND(Einträge!D1770&lt;29,Einträge!D1770&gt;0),1,IF(Einträge!D1770="",0,4)))))</f>
        <v>0</v>
      </c>
      <c r="F1770" s="349"/>
      <c r="G1770" s="350"/>
      <c r="H1770" s="349"/>
      <c r="I1770" s="350"/>
      <c r="J1770" s="347"/>
      <c r="K1770" s="348"/>
      <c r="L1770" s="348"/>
      <c r="M1770" s="188"/>
      <c r="N1770" s="35"/>
      <c r="O1770" s="34"/>
      <c r="P1770" s="34"/>
      <c r="Q1770" s="35"/>
      <c r="R1770" s="35"/>
      <c r="S1770" s="227"/>
      <c r="T1770" s="241"/>
      <c r="U1770" s="234"/>
    </row>
    <row r="1771" spans="1:21">
      <c r="A1771" s="58"/>
      <c r="B1771" s="355"/>
      <c r="C1771" s="355"/>
      <c r="D1771" s="191"/>
      <c r="E1771" s="206">
        <f>IF(AND(Einträge!D1771&gt;=29,Einträge!D1771&lt;32),2,IF(AND(Einträge!D1771&gt;=32,Einträge!D1771&lt;=35),3,(IF(AND(Einträge!D1771&lt;29,Einträge!D1771&gt;0),1,IF(Einträge!D1771="",0,4)))))</f>
        <v>0</v>
      </c>
      <c r="F1771" s="351"/>
      <c r="G1771" s="352"/>
      <c r="H1771" s="351"/>
      <c r="I1771" s="352"/>
      <c r="J1771" s="345"/>
      <c r="K1771" s="346"/>
      <c r="L1771" s="346"/>
      <c r="M1771" s="188"/>
      <c r="N1771" s="31"/>
      <c r="O1771" s="30"/>
      <c r="P1771" s="30"/>
      <c r="Q1771" s="31"/>
      <c r="R1771" s="31"/>
      <c r="S1771" s="228"/>
      <c r="T1771" s="242"/>
      <c r="U1771" s="235"/>
    </row>
    <row r="1772" spans="1:21">
      <c r="A1772" s="36"/>
      <c r="B1772" s="353"/>
      <c r="C1772" s="354"/>
      <c r="D1772" s="137"/>
      <c r="E1772" s="206">
        <f>IF(AND(Einträge!D1772&gt;=29,Einträge!D1772&lt;32),2,IF(AND(Einträge!D1772&gt;=32,Einträge!D1772&lt;=35),3,(IF(AND(Einträge!D1772&lt;29,Einträge!D1772&gt;0),1,IF(Einträge!D1772="",0,4)))))</f>
        <v>0</v>
      </c>
      <c r="F1772" s="349"/>
      <c r="G1772" s="350"/>
      <c r="H1772" s="349"/>
      <c r="I1772" s="350"/>
      <c r="J1772" s="347"/>
      <c r="K1772" s="348"/>
      <c r="L1772" s="348"/>
      <c r="M1772" s="188"/>
      <c r="N1772" s="35"/>
      <c r="O1772" s="34"/>
      <c r="P1772" s="34"/>
      <c r="Q1772" s="35"/>
      <c r="R1772" s="35"/>
      <c r="S1772" s="227"/>
      <c r="T1772" s="241"/>
      <c r="U1772" s="234"/>
    </row>
    <row r="1773" spans="1:21">
      <c r="A1773" s="58"/>
      <c r="B1773" s="355"/>
      <c r="C1773" s="355"/>
      <c r="D1773" s="191"/>
      <c r="E1773" s="206">
        <f>IF(AND(Einträge!D1773&gt;=29,Einträge!D1773&lt;32),2,IF(AND(Einträge!D1773&gt;=32,Einträge!D1773&lt;=35),3,(IF(AND(Einträge!D1773&lt;29,Einträge!D1773&gt;0),1,IF(Einträge!D1773="",0,4)))))</f>
        <v>0</v>
      </c>
      <c r="F1773" s="351"/>
      <c r="G1773" s="352"/>
      <c r="H1773" s="351"/>
      <c r="I1773" s="352"/>
      <c r="J1773" s="345"/>
      <c r="K1773" s="346"/>
      <c r="L1773" s="346"/>
      <c r="M1773" s="188"/>
      <c r="N1773" s="31"/>
      <c r="O1773" s="30"/>
      <c r="P1773" s="30"/>
      <c r="Q1773" s="31"/>
      <c r="R1773" s="31"/>
      <c r="S1773" s="228"/>
      <c r="T1773" s="242"/>
      <c r="U1773" s="235"/>
    </row>
    <row r="1774" spans="1:21">
      <c r="A1774" s="36"/>
      <c r="B1774" s="353"/>
      <c r="C1774" s="354"/>
      <c r="D1774" s="137"/>
      <c r="E1774" s="206">
        <f>IF(AND(Einträge!D1774&gt;=29,Einträge!D1774&lt;32),2,IF(AND(Einträge!D1774&gt;=32,Einträge!D1774&lt;=35),3,(IF(AND(Einträge!D1774&lt;29,Einträge!D1774&gt;0),1,IF(Einträge!D1774="",0,4)))))</f>
        <v>0</v>
      </c>
      <c r="F1774" s="349"/>
      <c r="G1774" s="350"/>
      <c r="H1774" s="349"/>
      <c r="I1774" s="350"/>
      <c r="J1774" s="347"/>
      <c r="K1774" s="348"/>
      <c r="L1774" s="348"/>
      <c r="M1774" s="188"/>
      <c r="N1774" s="53"/>
      <c r="O1774" s="54"/>
      <c r="P1774" s="54"/>
      <c r="Q1774" s="53"/>
      <c r="R1774" s="53"/>
      <c r="S1774" s="230"/>
      <c r="T1774" s="244"/>
      <c r="U1774" s="237"/>
    </row>
    <row r="1775" spans="1:21">
      <c r="A1775" s="58"/>
      <c r="B1775" s="355"/>
      <c r="C1775" s="355"/>
      <c r="D1775" s="191"/>
      <c r="E1775" s="206">
        <f>IF(AND(Einträge!D1775&gt;=29,Einträge!D1775&lt;32),2,IF(AND(Einträge!D1775&gt;=32,Einträge!D1775&lt;=35),3,(IF(AND(Einträge!D1775&lt;29,Einträge!D1775&gt;0),1,IF(Einträge!D1775="",0,4)))))</f>
        <v>0</v>
      </c>
      <c r="F1775" s="351"/>
      <c r="G1775" s="352"/>
      <c r="H1775" s="351"/>
      <c r="I1775" s="352"/>
      <c r="J1775" s="345"/>
      <c r="K1775" s="346"/>
      <c r="L1775" s="346"/>
      <c r="M1775" s="188"/>
      <c r="N1775" s="31"/>
      <c r="O1775" s="30"/>
      <c r="P1775" s="30"/>
      <c r="Q1775" s="31"/>
      <c r="R1775" s="31"/>
      <c r="S1775" s="228"/>
      <c r="T1775" s="242"/>
      <c r="U1775" s="235"/>
    </row>
    <row r="1776" spans="1:21">
      <c r="A1776" s="36"/>
      <c r="B1776" s="353"/>
      <c r="C1776" s="354"/>
      <c r="D1776" s="137"/>
      <c r="E1776" s="206">
        <f>IF(AND(Einträge!D1776&gt;=29,Einträge!D1776&lt;32),2,IF(AND(Einträge!D1776&gt;=32,Einträge!D1776&lt;=35),3,(IF(AND(Einträge!D1776&lt;29,Einträge!D1776&gt;0),1,IF(Einträge!D1776="",0,4)))))</f>
        <v>0</v>
      </c>
      <c r="F1776" s="349"/>
      <c r="G1776" s="350"/>
      <c r="H1776" s="349"/>
      <c r="I1776" s="350"/>
      <c r="J1776" s="347"/>
      <c r="K1776" s="348"/>
      <c r="L1776" s="348"/>
      <c r="M1776" s="188"/>
      <c r="N1776" s="33"/>
      <c r="O1776" s="32"/>
      <c r="P1776" s="32"/>
      <c r="Q1776" s="33"/>
      <c r="R1776" s="33"/>
      <c r="S1776" s="229"/>
      <c r="T1776" s="243"/>
      <c r="U1776" s="236"/>
    </row>
    <row r="1777" spans="1:21">
      <c r="A1777" s="58"/>
      <c r="B1777" s="355"/>
      <c r="C1777" s="355"/>
      <c r="D1777" s="191"/>
      <c r="E1777" s="206">
        <f>IF(AND(Einträge!D1777&gt;=29,Einträge!D1777&lt;32),2,IF(AND(Einträge!D1777&gt;=32,Einträge!D1777&lt;=35),3,(IF(AND(Einträge!D1777&lt;29,Einträge!D1777&gt;0),1,IF(Einträge!D1777="",0,4)))))</f>
        <v>0</v>
      </c>
      <c r="F1777" s="351"/>
      <c r="G1777" s="352"/>
      <c r="H1777" s="351"/>
      <c r="I1777" s="352"/>
      <c r="J1777" s="345"/>
      <c r="K1777" s="346"/>
      <c r="L1777" s="346"/>
      <c r="M1777" s="188"/>
      <c r="N1777" s="31"/>
      <c r="O1777" s="30"/>
      <c r="P1777" s="30"/>
      <c r="Q1777" s="31"/>
      <c r="R1777" s="31"/>
      <c r="S1777" s="228"/>
      <c r="T1777" s="242"/>
      <c r="U1777" s="235"/>
    </row>
    <row r="1778" spans="1:21">
      <c r="A1778" s="36"/>
      <c r="B1778" s="353"/>
      <c r="C1778" s="354"/>
      <c r="D1778" s="137"/>
      <c r="E1778" s="206">
        <f>IF(AND(Einträge!D1778&gt;=29,Einträge!D1778&lt;32),2,IF(AND(Einträge!D1778&gt;=32,Einträge!D1778&lt;=35),3,(IF(AND(Einträge!D1778&lt;29,Einträge!D1778&gt;0),1,IF(Einträge!D1778="",0,4)))))</f>
        <v>0</v>
      </c>
      <c r="F1778" s="349"/>
      <c r="G1778" s="350"/>
      <c r="H1778" s="349"/>
      <c r="I1778" s="350"/>
      <c r="J1778" s="347"/>
      <c r="K1778" s="348"/>
      <c r="L1778" s="348"/>
      <c r="M1778" s="188"/>
      <c r="N1778" s="35"/>
      <c r="O1778" s="34"/>
      <c r="P1778" s="34"/>
      <c r="Q1778" s="35"/>
      <c r="R1778" s="35"/>
      <c r="S1778" s="227"/>
      <c r="T1778" s="241"/>
      <c r="U1778" s="234"/>
    </row>
    <row r="1779" spans="1:21">
      <c r="A1779" s="58"/>
      <c r="B1779" s="355"/>
      <c r="C1779" s="355"/>
      <c r="D1779" s="191"/>
      <c r="E1779" s="206">
        <f>IF(AND(Einträge!D1779&gt;=29,Einträge!D1779&lt;32),2,IF(AND(Einträge!D1779&gt;=32,Einträge!D1779&lt;=35),3,(IF(AND(Einträge!D1779&lt;29,Einträge!D1779&gt;0),1,IF(Einträge!D1779="",0,4)))))</f>
        <v>0</v>
      </c>
      <c r="F1779" s="351"/>
      <c r="G1779" s="352"/>
      <c r="H1779" s="351"/>
      <c r="I1779" s="352"/>
      <c r="J1779" s="345"/>
      <c r="K1779" s="346"/>
      <c r="L1779" s="346"/>
      <c r="M1779" s="188"/>
      <c r="N1779" s="31"/>
      <c r="O1779" s="30"/>
      <c r="P1779" s="30"/>
      <c r="Q1779" s="31"/>
      <c r="R1779" s="31"/>
      <c r="S1779" s="228"/>
      <c r="T1779" s="242"/>
      <c r="U1779" s="235"/>
    </row>
    <row r="1780" spans="1:21">
      <c r="A1780" s="36"/>
      <c r="B1780" s="353"/>
      <c r="C1780" s="354"/>
      <c r="D1780" s="137"/>
      <c r="E1780" s="206">
        <f>IF(AND(Einträge!D1780&gt;=29,Einträge!D1780&lt;32),2,IF(AND(Einträge!D1780&gt;=32,Einträge!D1780&lt;=35),3,(IF(AND(Einträge!D1780&lt;29,Einträge!D1780&gt;0),1,IF(Einträge!D1780="",0,4)))))</f>
        <v>0</v>
      </c>
      <c r="F1780" s="349"/>
      <c r="G1780" s="350"/>
      <c r="H1780" s="349"/>
      <c r="I1780" s="350"/>
      <c r="J1780" s="347"/>
      <c r="K1780" s="348"/>
      <c r="L1780" s="348"/>
      <c r="M1780" s="188"/>
      <c r="N1780" s="35"/>
      <c r="O1780" s="34"/>
      <c r="P1780" s="34"/>
      <c r="Q1780" s="35"/>
      <c r="R1780" s="35"/>
      <c r="S1780" s="227"/>
      <c r="T1780" s="241"/>
      <c r="U1780" s="234"/>
    </row>
    <row r="1781" spans="1:21">
      <c r="A1781" s="58"/>
      <c r="B1781" s="355"/>
      <c r="C1781" s="355"/>
      <c r="D1781" s="191"/>
      <c r="E1781" s="206">
        <f>IF(AND(Einträge!D1781&gt;=29,Einträge!D1781&lt;32),2,IF(AND(Einträge!D1781&gt;=32,Einträge!D1781&lt;=35),3,(IF(AND(Einträge!D1781&lt;29,Einträge!D1781&gt;0),1,IF(Einträge!D1781="",0,4)))))</f>
        <v>0</v>
      </c>
      <c r="F1781" s="351"/>
      <c r="G1781" s="352"/>
      <c r="H1781" s="351"/>
      <c r="I1781" s="352"/>
      <c r="J1781" s="345"/>
      <c r="K1781" s="346"/>
      <c r="L1781" s="346"/>
      <c r="M1781" s="188"/>
      <c r="N1781" s="31"/>
      <c r="O1781" s="30"/>
      <c r="P1781" s="30"/>
      <c r="Q1781" s="31"/>
      <c r="R1781" s="31"/>
      <c r="S1781" s="228"/>
      <c r="T1781" s="242"/>
      <c r="U1781" s="235"/>
    </row>
    <row r="1782" spans="1:21">
      <c r="A1782" s="36"/>
      <c r="B1782" s="353"/>
      <c r="C1782" s="354"/>
      <c r="D1782" s="137"/>
      <c r="E1782" s="206">
        <f>IF(AND(Einträge!D1782&gt;=29,Einträge!D1782&lt;32),2,IF(AND(Einträge!D1782&gt;=32,Einträge!D1782&lt;=35),3,(IF(AND(Einträge!D1782&lt;29,Einträge!D1782&gt;0),1,IF(Einträge!D1782="",0,4)))))</f>
        <v>0</v>
      </c>
      <c r="F1782" s="349"/>
      <c r="G1782" s="350"/>
      <c r="H1782" s="349"/>
      <c r="I1782" s="350"/>
      <c r="J1782" s="347"/>
      <c r="K1782" s="348"/>
      <c r="L1782" s="348"/>
      <c r="M1782" s="188"/>
      <c r="N1782" s="35"/>
      <c r="O1782" s="34"/>
      <c r="P1782" s="34"/>
      <c r="Q1782" s="35"/>
      <c r="R1782" s="35"/>
      <c r="S1782" s="227"/>
      <c r="T1782" s="241"/>
      <c r="U1782" s="234"/>
    </row>
    <row r="1783" spans="1:21">
      <c r="A1783" s="58"/>
      <c r="B1783" s="355"/>
      <c r="C1783" s="355"/>
      <c r="D1783" s="191"/>
      <c r="E1783" s="206">
        <f>IF(AND(Einträge!D1783&gt;=29,Einträge!D1783&lt;32),2,IF(AND(Einträge!D1783&gt;=32,Einträge!D1783&lt;=35),3,(IF(AND(Einträge!D1783&lt;29,Einträge!D1783&gt;0),1,IF(Einträge!D1783="",0,4)))))</f>
        <v>0</v>
      </c>
      <c r="F1783" s="351"/>
      <c r="G1783" s="352"/>
      <c r="H1783" s="351"/>
      <c r="I1783" s="352"/>
      <c r="J1783" s="345"/>
      <c r="K1783" s="346"/>
      <c r="L1783" s="346"/>
      <c r="M1783" s="188"/>
      <c r="N1783" s="31"/>
      <c r="O1783" s="30"/>
      <c r="P1783" s="30"/>
      <c r="Q1783" s="31"/>
      <c r="R1783" s="31"/>
      <c r="S1783" s="228"/>
      <c r="T1783" s="242"/>
      <c r="U1783" s="235"/>
    </row>
    <row r="1784" spans="1:21">
      <c r="A1784" s="36"/>
      <c r="B1784" s="353"/>
      <c r="C1784" s="354"/>
      <c r="D1784" s="137"/>
      <c r="E1784" s="206">
        <f>IF(AND(Einträge!D1784&gt;=29,Einträge!D1784&lt;32),2,IF(AND(Einträge!D1784&gt;=32,Einträge!D1784&lt;=35),3,(IF(AND(Einträge!D1784&lt;29,Einträge!D1784&gt;0),1,IF(Einträge!D1784="",0,4)))))</f>
        <v>0</v>
      </c>
      <c r="F1784" s="349"/>
      <c r="G1784" s="350"/>
      <c r="H1784" s="349"/>
      <c r="I1784" s="350"/>
      <c r="J1784" s="347"/>
      <c r="K1784" s="348"/>
      <c r="L1784" s="348"/>
      <c r="M1784" s="188"/>
      <c r="N1784" s="35"/>
      <c r="O1784" s="34"/>
      <c r="P1784" s="34"/>
      <c r="Q1784" s="35"/>
      <c r="R1784" s="35"/>
      <c r="S1784" s="227"/>
      <c r="T1784" s="241"/>
      <c r="U1784" s="234"/>
    </row>
    <row r="1785" spans="1:21">
      <c r="A1785" s="58"/>
      <c r="B1785" s="355"/>
      <c r="C1785" s="355"/>
      <c r="D1785" s="191"/>
      <c r="E1785" s="206">
        <f>IF(AND(Einträge!D1785&gt;=29,Einträge!D1785&lt;32),2,IF(AND(Einträge!D1785&gt;=32,Einträge!D1785&lt;=35),3,(IF(AND(Einträge!D1785&lt;29,Einträge!D1785&gt;0),1,IF(Einträge!D1785="",0,4)))))</f>
        <v>0</v>
      </c>
      <c r="F1785" s="351"/>
      <c r="G1785" s="352"/>
      <c r="H1785" s="351"/>
      <c r="I1785" s="352"/>
      <c r="J1785" s="345"/>
      <c r="K1785" s="346"/>
      <c r="L1785" s="346"/>
      <c r="M1785" s="188"/>
      <c r="N1785" s="31"/>
      <c r="O1785" s="30"/>
      <c r="P1785" s="30"/>
      <c r="Q1785" s="31"/>
      <c r="R1785" s="31"/>
      <c r="S1785" s="228"/>
      <c r="T1785" s="242"/>
      <c r="U1785" s="235"/>
    </row>
    <row r="1786" spans="1:21">
      <c r="A1786" s="36"/>
      <c r="B1786" s="353"/>
      <c r="C1786" s="354"/>
      <c r="D1786" s="137"/>
      <c r="E1786" s="206">
        <f>IF(AND(Einträge!D1786&gt;=29,Einträge!D1786&lt;32),2,IF(AND(Einträge!D1786&gt;=32,Einträge!D1786&lt;=35),3,(IF(AND(Einträge!D1786&lt;29,Einträge!D1786&gt;0),1,IF(Einträge!D1786="",0,4)))))</f>
        <v>0</v>
      </c>
      <c r="F1786" s="349"/>
      <c r="G1786" s="350"/>
      <c r="H1786" s="349"/>
      <c r="I1786" s="350"/>
      <c r="J1786" s="347"/>
      <c r="K1786" s="348"/>
      <c r="L1786" s="348"/>
      <c r="M1786" s="188"/>
      <c r="N1786" s="35"/>
      <c r="O1786" s="34"/>
      <c r="P1786" s="34"/>
      <c r="Q1786" s="35"/>
      <c r="R1786" s="35"/>
      <c r="S1786" s="227"/>
      <c r="T1786" s="241"/>
      <c r="U1786" s="234"/>
    </row>
    <row r="1787" spans="1:21">
      <c r="A1787" s="58"/>
      <c r="B1787" s="355"/>
      <c r="C1787" s="355"/>
      <c r="D1787" s="191"/>
      <c r="E1787" s="206">
        <f>IF(AND(Einträge!D1787&gt;=29,Einträge!D1787&lt;32),2,IF(AND(Einträge!D1787&gt;=32,Einträge!D1787&lt;=35),3,(IF(AND(Einträge!D1787&lt;29,Einträge!D1787&gt;0),1,IF(Einträge!D1787="",0,4)))))</f>
        <v>0</v>
      </c>
      <c r="F1787" s="351"/>
      <c r="G1787" s="352"/>
      <c r="H1787" s="351"/>
      <c r="I1787" s="352"/>
      <c r="J1787" s="345"/>
      <c r="K1787" s="346"/>
      <c r="L1787" s="346"/>
      <c r="M1787" s="188"/>
      <c r="N1787" s="31"/>
      <c r="O1787" s="30"/>
      <c r="P1787" s="30"/>
      <c r="Q1787" s="31"/>
      <c r="R1787" s="31"/>
      <c r="S1787" s="228"/>
      <c r="T1787" s="242"/>
      <c r="U1787" s="235"/>
    </row>
    <row r="1788" spans="1:21">
      <c r="A1788" s="36"/>
      <c r="B1788" s="353"/>
      <c r="C1788" s="354"/>
      <c r="D1788" s="137"/>
      <c r="E1788" s="206">
        <f>IF(AND(Einträge!D1788&gt;=29,Einträge!D1788&lt;32),2,IF(AND(Einträge!D1788&gt;=32,Einträge!D1788&lt;=35),3,(IF(AND(Einträge!D1788&lt;29,Einträge!D1788&gt;0),1,IF(Einträge!D1788="",0,4)))))</f>
        <v>0</v>
      </c>
      <c r="F1788" s="349"/>
      <c r="G1788" s="350"/>
      <c r="H1788" s="349"/>
      <c r="I1788" s="350"/>
      <c r="J1788" s="347"/>
      <c r="K1788" s="348"/>
      <c r="L1788" s="348"/>
      <c r="M1788" s="188"/>
      <c r="N1788" s="35"/>
      <c r="O1788" s="34"/>
      <c r="P1788" s="34"/>
      <c r="Q1788" s="35"/>
      <c r="R1788" s="35"/>
      <c r="S1788" s="227"/>
      <c r="T1788" s="241"/>
      <c r="U1788" s="234"/>
    </row>
    <row r="1789" spans="1:21">
      <c r="A1789" s="58"/>
      <c r="B1789" s="355"/>
      <c r="C1789" s="355"/>
      <c r="D1789" s="191"/>
      <c r="E1789" s="206">
        <f>IF(AND(Einträge!D1789&gt;=29,Einträge!D1789&lt;32),2,IF(AND(Einträge!D1789&gt;=32,Einträge!D1789&lt;=35),3,(IF(AND(Einträge!D1789&lt;29,Einträge!D1789&gt;0),1,IF(Einträge!D1789="",0,4)))))</f>
        <v>0</v>
      </c>
      <c r="F1789" s="351"/>
      <c r="G1789" s="352"/>
      <c r="H1789" s="351"/>
      <c r="I1789" s="352"/>
      <c r="J1789" s="345"/>
      <c r="K1789" s="346"/>
      <c r="L1789" s="346"/>
      <c r="M1789" s="188"/>
      <c r="N1789" s="31"/>
      <c r="O1789" s="30"/>
      <c r="P1789" s="30"/>
      <c r="Q1789" s="31"/>
      <c r="R1789" s="31"/>
      <c r="S1789" s="228"/>
      <c r="T1789" s="242"/>
      <c r="U1789" s="235"/>
    </row>
    <row r="1790" spans="1:21">
      <c r="A1790" s="36"/>
      <c r="B1790" s="353"/>
      <c r="C1790" s="354"/>
      <c r="D1790" s="137"/>
      <c r="E1790" s="206">
        <f>IF(AND(Einträge!D1790&gt;=29,Einträge!D1790&lt;32),2,IF(AND(Einträge!D1790&gt;=32,Einträge!D1790&lt;=35),3,(IF(AND(Einträge!D1790&lt;29,Einträge!D1790&gt;0),1,IF(Einträge!D1790="",0,4)))))</f>
        <v>0</v>
      </c>
      <c r="F1790" s="349"/>
      <c r="G1790" s="350"/>
      <c r="H1790" s="349"/>
      <c r="I1790" s="350"/>
      <c r="J1790" s="347"/>
      <c r="K1790" s="348"/>
      <c r="L1790" s="348"/>
      <c r="M1790" s="188"/>
      <c r="N1790" s="35"/>
      <c r="O1790" s="34"/>
      <c r="P1790" s="34"/>
      <c r="Q1790" s="35"/>
      <c r="R1790" s="35"/>
      <c r="S1790" s="227"/>
      <c r="T1790" s="241"/>
      <c r="U1790" s="234"/>
    </row>
    <row r="1791" spans="1:21">
      <c r="A1791" s="58"/>
      <c r="B1791" s="355"/>
      <c r="C1791" s="355"/>
      <c r="D1791" s="191"/>
      <c r="E1791" s="206">
        <f>IF(AND(Einträge!D1791&gt;=29,Einträge!D1791&lt;32),2,IF(AND(Einträge!D1791&gt;=32,Einträge!D1791&lt;=35),3,(IF(AND(Einträge!D1791&lt;29,Einträge!D1791&gt;0),1,IF(Einträge!D1791="",0,4)))))</f>
        <v>0</v>
      </c>
      <c r="F1791" s="351"/>
      <c r="G1791" s="352"/>
      <c r="H1791" s="351"/>
      <c r="I1791" s="352"/>
      <c r="J1791" s="345"/>
      <c r="K1791" s="346"/>
      <c r="L1791" s="346"/>
      <c r="M1791" s="188"/>
      <c r="N1791" s="31"/>
      <c r="O1791" s="30"/>
      <c r="P1791" s="30"/>
      <c r="Q1791" s="31"/>
      <c r="R1791" s="31"/>
      <c r="S1791" s="228"/>
      <c r="T1791" s="242"/>
      <c r="U1791" s="235"/>
    </row>
    <row r="1792" spans="1:21">
      <c r="A1792" s="36"/>
      <c r="B1792" s="353"/>
      <c r="C1792" s="354"/>
      <c r="D1792" s="137"/>
      <c r="E1792" s="206">
        <f>IF(AND(Einträge!D1792&gt;=29,Einträge!D1792&lt;32),2,IF(AND(Einträge!D1792&gt;=32,Einträge!D1792&lt;=35),3,(IF(AND(Einträge!D1792&lt;29,Einträge!D1792&gt;0),1,IF(Einträge!D1792="",0,4)))))</f>
        <v>0</v>
      </c>
      <c r="F1792" s="349"/>
      <c r="G1792" s="350"/>
      <c r="H1792" s="349"/>
      <c r="I1792" s="350"/>
      <c r="J1792" s="347"/>
      <c r="K1792" s="348"/>
      <c r="L1792" s="348"/>
      <c r="M1792" s="188"/>
      <c r="N1792" s="35"/>
      <c r="O1792" s="34"/>
      <c r="P1792" s="34"/>
      <c r="Q1792" s="35"/>
      <c r="R1792" s="35"/>
      <c r="S1792" s="227"/>
      <c r="T1792" s="241"/>
      <c r="U1792" s="234"/>
    </row>
    <row r="1793" spans="1:21">
      <c r="A1793" s="58"/>
      <c r="B1793" s="355"/>
      <c r="C1793" s="355"/>
      <c r="D1793" s="191"/>
      <c r="E1793" s="206">
        <f>IF(AND(Einträge!D1793&gt;=29,Einträge!D1793&lt;32),2,IF(AND(Einträge!D1793&gt;=32,Einträge!D1793&lt;=35),3,(IF(AND(Einträge!D1793&lt;29,Einträge!D1793&gt;0),1,IF(Einträge!D1793="",0,4)))))</f>
        <v>0</v>
      </c>
      <c r="F1793" s="351"/>
      <c r="G1793" s="352"/>
      <c r="H1793" s="351"/>
      <c r="I1793" s="352"/>
      <c r="J1793" s="345"/>
      <c r="K1793" s="346"/>
      <c r="L1793" s="346"/>
      <c r="M1793" s="188"/>
      <c r="N1793" s="31"/>
      <c r="O1793" s="30"/>
      <c r="P1793" s="30"/>
      <c r="Q1793" s="31"/>
      <c r="R1793" s="31"/>
      <c r="S1793" s="228"/>
      <c r="T1793" s="242"/>
      <c r="U1793" s="235"/>
    </row>
    <row r="1794" spans="1:21">
      <c r="A1794" s="36"/>
      <c r="B1794" s="353"/>
      <c r="C1794" s="354"/>
      <c r="D1794" s="137"/>
      <c r="E1794" s="206">
        <f>IF(AND(Einträge!D1794&gt;=29,Einträge!D1794&lt;32),2,IF(AND(Einträge!D1794&gt;=32,Einträge!D1794&lt;=35),3,(IF(AND(Einträge!D1794&lt;29,Einträge!D1794&gt;0),1,IF(Einträge!D1794="",0,4)))))</f>
        <v>0</v>
      </c>
      <c r="F1794" s="349"/>
      <c r="G1794" s="350"/>
      <c r="H1794" s="349"/>
      <c r="I1794" s="350"/>
      <c r="J1794" s="347"/>
      <c r="K1794" s="348"/>
      <c r="L1794" s="348"/>
      <c r="M1794" s="188"/>
      <c r="N1794" s="53"/>
      <c r="O1794" s="54"/>
      <c r="P1794" s="54"/>
      <c r="Q1794" s="53"/>
      <c r="R1794" s="53"/>
      <c r="S1794" s="230"/>
      <c r="T1794" s="244"/>
      <c r="U1794" s="237"/>
    </row>
    <row r="1795" spans="1:21">
      <c r="A1795" s="58"/>
      <c r="B1795" s="355"/>
      <c r="C1795" s="355"/>
      <c r="D1795" s="191"/>
      <c r="E1795" s="206">
        <f>IF(AND(Einträge!D1795&gt;=29,Einträge!D1795&lt;32),2,IF(AND(Einträge!D1795&gt;=32,Einträge!D1795&lt;=35),3,(IF(AND(Einträge!D1795&lt;29,Einträge!D1795&gt;0),1,IF(Einträge!D1795="",0,4)))))</f>
        <v>0</v>
      </c>
      <c r="F1795" s="351"/>
      <c r="G1795" s="352"/>
      <c r="H1795" s="351"/>
      <c r="I1795" s="352"/>
      <c r="J1795" s="345"/>
      <c r="K1795" s="346"/>
      <c r="L1795" s="346"/>
      <c r="M1795" s="188"/>
      <c r="N1795" s="31"/>
      <c r="O1795" s="30"/>
      <c r="P1795" s="30"/>
      <c r="Q1795" s="31"/>
      <c r="R1795" s="31"/>
      <c r="S1795" s="228"/>
      <c r="T1795" s="242"/>
      <c r="U1795" s="235"/>
    </row>
    <row r="1796" spans="1:21">
      <c r="A1796" s="36"/>
      <c r="B1796" s="353"/>
      <c r="C1796" s="354"/>
      <c r="D1796" s="137"/>
      <c r="E1796" s="206">
        <f>IF(AND(Einträge!D1796&gt;=29,Einträge!D1796&lt;32),2,IF(AND(Einträge!D1796&gt;=32,Einträge!D1796&lt;=35),3,(IF(AND(Einträge!D1796&lt;29,Einträge!D1796&gt;0),1,IF(Einträge!D1796="",0,4)))))</f>
        <v>0</v>
      </c>
      <c r="F1796" s="349"/>
      <c r="G1796" s="350"/>
      <c r="H1796" s="349"/>
      <c r="I1796" s="350"/>
      <c r="J1796" s="347"/>
      <c r="K1796" s="348"/>
      <c r="L1796" s="348"/>
      <c r="M1796" s="188"/>
      <c r="N1796" s="33"/>
      <c r="O1796" s="32"/>
      <c r="P1796" s="32"/>
      <c r="Q1796" s="33"/>
      <c r="R1796" s="33"/>
      <c r="S1796" s="229"/>
      <c r="T1796" s="243"/>
      <c r="U1796" s="236"/>
    </row>
    <row r="1797" spans="1:21">
      <c r="A1797" s="58"/>
      <c r="B1797" s="355"/>
      <c r="C1797" s="355"/>
      <c r="D1797" s="191"/>
      <c r="E1797" s="206">
        <f>IF(AND(Einträge!D1797&gt;=29,Einträge!D1797&lt;32),2,IF(AND(Einträge!D1797&gt;=32,Einträge!D1797&lt;=35),3,(IF(AND(Einträge!D1797&lt;29,Einträge!D1797&gt;0),1,IF(Einträge!D1797="",0,4)))))</f>
        <v>0</v>
      </c>
      <c r="F1797" s="351"/>
      <c r="G1797" s="352"/>
      <c r="H1797" s="351"/>
      <c r="I1797" s="352"/>
      <c r="J1797" s="345"/>
      <c r="K1797" s="346"/>
      <c r="L1797" s="346"/>
      <c r="M1797" s="188"/>
      <c r="N1797" s="31"/>
      <c r="O1797" s="30"/>
      <c r="P1797" s="30"/>
      <c r="Q1797" s="31"/>
      <c r="R1797" s="31"/>
      <c r="S1797" s="228"/>
      <c r="T1797" s="242"/>
      <c r="U1797" s="235"/>
    </row>
    <row r="1798" spans="1:21">
      <c r="A1798" s="36"/>
      <c r="B1798" s="353"/>
      <c r="C1798" s="354"/>
      <c r="D1798" s="137"/>
      <c r="E1798" s="206">
        <f>IF(AND(Einträge!D1798&gt;=29,Einträge!D1798&lt;32),2,IF(AND(Einträge!D1798&gt;=32,Einträge!D1798&lt;=35),3,(IF(AND(Einträge!D1798&lt;29,Einträge!D1798&gt;0),1,IF(Einträge!D1798="",0,4)))))</f>
        <v>0</v>
      </c>
      <c r="F1798" s="349"/>
      <c r="G1798" s="350"/>
      <c r="H1798" s="349"/>
      <c r="I1798" s="350"/>
      <c r="J1798" s="347"/>
      <c r="K1798" s="348"/>
      <c r="L1798" s="348"/>
      <c r="M1798" s="188"/>
      <c r="N1798" s="35"/>
      <c r="O1798" s="34"/>
      <c r="P1798" s="34"/>
      <c r="Q1798" s="35"/>
      <c r="R1798" s="35"/>
      <c r="S1798" s="227"/>
      <c r="T1798" s="241"/>
      <c r="U1798" s="234"/>
    </row>
    <row r="1799" spans="1:21">
      <c r="A1799" s="58"/>
      <c r="B1799" s="355"/>
      <c r="C1799" s="355"/>
      <c r="D1799" s="191"/>
      <c r="E1799" s="206">
        <f>IF(AND(Einträge!D1799&gt;=29,Einträge!D1799&lt;32),2,IF(AND(Einträge!D1799&gt;=32,Einträge!D1799&lt;=35),3,(IF(AND(Einträge!D1799&lt;29,Einträge!D1799&gt;0),1,IF(Einträge!D1799="",0,4)))))</f>
        <v>0</v>
      </c>
      <c r="F1799" s="351"/>
      <c r="G1799" s="352"/>
      <c r="H1799" s="351"/>
      <c r="I1799" s="352"/>
      <c r="J1799" s="345"/>
      <c r="K1799" s="346"/>
      <c r="L1799" s="346"/>
      <c r="M1799" s="188"/>
      <c r="N1799" s="31"/>
      <c r="O1799" s="30"/>
      <c r="P1799" s="30"/>
      <c r="Q1799" s="31"/>
      <c r="R1799" s="31"/>
      <c r="S1799" s="228"/>
      <c r="T1799" s="242"/>
      <c r="U1799" s="235"/>
    </row>
    <row r="1800" spans="1:21">
      <c r="A1800" s="36"/>
      <c r="B1800" s="353"/>
      <c r="C1800" s="354"/>
      <c r="D1800" s="137"/>
      <c r="E1800" s="206">
        <f>IF(AND(Einträge!D1800&gt;=29,Einträge!D1800&lt;32),2,IF(AND(Einträge!D1800&gt;=32,Einträge!D1800&lt;=35),3,(IF(AND(Einträge!D1800&lt;29,Einträge!D1800&gt;0),1,IF(Einträge!D1800="",0,4)))))</f>
        <v>0</v>
      </c>
      <c r="F1800" s="349"/>
      <c r="G1800" s="350"/>
      <c r="H1800" s="349"/>
      <c r="I1800" s="350"/>
      <c r="J1800" s="347"/>
      <c r="K1800" s="348"/>
      <c r="L1800" s="348"/>
      <c r="M1800" s="188"/>
      <c r="N1800" s="35"/>
      <c r="O1800" s="34"/>
      <c r="P1800" s="34"/>
      <c r="Q1800" s="35"/>
      <c r="R1800" s="35"/>
      <c r="S1800" s="227"/>
      <c r="T1800" s="241"/>
      <c r="U1800" s="234"/>
    </row>
    <row r="1801" spans="1:21">
      <c r="A1801" s="58"/>
      <c r="B1801" s="355"/>
      <c r="C1801" s="355"/>
      <c r="D1801" s="191"/>
      <c r="E1801" s="206">
        <f>IF(AND(Einträge!D1801&gt;=29,Einträge!D1801&lt;32),2,IF(AND(Einträge!D1801&gt;=32,Einträge!D1801&lt;=35),3,(IF(AND(Einträge!D1801&lt;29,Einträge!D1801&gt;0),1,IF(Einträge!D1801="",0,4)))))</f>
        <v>0</v>
      </c>
      <c r="F1801" s="351"/>
      <c r="G1801" s="352"/>
      <c r="H1801" s="351"/>
      <c r="I1801" s="352"/>
      <c r="J1801" s="345"/>
      <c r="K1801" s="346"/>
      <c r="L1801" s="346"/>
      <c r="M1801" s="188"/>
      <c r="N1801" s="31"/>
      <c r="O1801" s="30"/>
      <c r="P1801" s="30"/>
      <c r="Q1801" s="31"/>
      <c r="R1801" s="31"/>
      <c r="S1801" s="228"/>
      <c r="T1801" s="242"/>
      <c r="U1801" s="235"/>
    </row>
    <row r="1802" spans="1:21">
      <c r="A1802" s="36"/>
      <c r="B1802" s="353"/>
      <c r="C1802" s="354"/>
      <c r="D1802" s="137"/>
      <c r="E1802" s="206">
        <f>IF(AND(Einträge!D1802&gt;=29,Einträge!D1802&lt;32),2,IF(AND(Einträge!D1802&gt;=32,Einträge!D1802&lt;=35),3,(IF(AND(Einträge!D1802&lt;29,Einträge!D1802&gt;0),1,IF(Einträge!D1802="",0,4)))))</f>
        <v>0</v>
      </c>
      <c r="F1802" s="349"/>
      <c r="G1802" s="350"/>
      <c r="H1802" s="349"/>
      <c r="I1802" s="350"/>
      <c r="J1802" s="347"/>
      <c r="K1802" s="348"/>
      <c r="L1802" s="348"/>
      <c r="M1802" s="188"/>
      <c r="N1802" s="35"/>
      <c r="O1802" s="34"/>
      <c r="P1802" s="34"/>
      <c r="Q1802" s="35"/>
      <c r="R1802" s="35"/>
      <c r="S1802" s="227"/>
      <c r="T1802" s="241"/>
      <c r="U1802" s="234"/>
    </row>
    <row r="1803" spans="1:21">
      <c r="A1803" s="58"/>
      <c r="B1803" s="355"/>
      <c r="C1803" s="355"/>
      <c r="D1803" s="191"/>
      <c r="E1803" s="206">
        <f>IF(AND(Einträge!D1803&gt;=29,Einträge!D1803&lt;32),2,IF(AND(Einträge!D1803&gt;=32,Einträge!D1803&lt;=35),3,(IF(AND(Einträge!D1803&lt;29,Einträge!D1803&gt;0),1,IF(Einträge!D1803="",0,4)))))</f>
        <v>0</v>
      </c>
      <c r="F1803" s="351"/>
      <c r="G1803" s="352"/>
      <c r="H1803" s="351"/>
      <c r="I1803" s="352"/>
      <c r="J1803" s="345"/>
      <c r="K1803" s="346"/>
      <c r="L1803" s="346"/>
      <c r="M1803" s="188"/>
      <c r="N1803" s="31"/>
      <c r="O1803" s="30"/>
      <c r="P1803" s="30"/>
      <c r="Q1803" s="31"/>
      <c r="R1803" s="31"/>
      <c r="S1803" s="228"/>
      <c r="T1803" s="242"/>
      <c r="U1803" s="235"/>
    </row>
    <row r="1804" spans="1:21">
      <c r="A1804" s="36"/>
      <c r="B1804" s="353"/>
      <c r="C1804" s="354"/>
      <c r="D1804" s="137"/>
      <c r="E1804" s="206">
        <f>IF(AND(Einträge!D1804&gt;=29,Einträge!D1804&lt;32),2,IF(AND(Einträge!D1804&gt;=32,Einträge!D1804&lt;=35),3,(IF(AND(Einträge!D1804&lt;29,Einträge!D1804&gt;0),1,IF(Einträge!D1804="",0,4)))))</f>
        <v>0</v>
      </c>
      <c r="F1804" s="349"/>
      <c r="G1804" s="350"/>
      <c r="H1804" s="349"/>
      <c r="I1804" s="350"/>
      <c r="J1804" s="347"/>
      <c r="K1804" s="348"/>
      <c r="L1804" s="348"/>
      <c r="M1804" s="188"/>
      <c r="N1804" s="35"/>
      <c r="O1804" s="34"/>
      <c r="P1804" s="34"/>
      <c r="Q1804" s="35"/>
      <c r="R1804" s="35"/>
      <c r="S1804" s="227"/>
      <c r="T1804" s="241"/>
      <c r="U1804" s="234"/>
    </row>
    <row r="1805" spans="1:21">
      <c r="A1805" s="58"/>
      <c r="B1805" s="355"/>
      <c r="C1805" s="355"/>
      <c r="D1805" s="191"/>
      <c r="E1805" s="206">
        <f>IF(AND(Einträge!D1805&gt;=29,Einträge!D1805&lt;32),2,IF(AND(Einträge!D1805&gt;=32,Einträge!D1805&lt;=35),3,(IF(AND(Einträge!D1805&lt;29,Einträge!D1805&gt;0),1,IF(Einträge!D1805="",0,4)))))</f>
        <v>0</v>
      </c>
      <c r="F1805" s="351"/>
      <c r="G1805" s="352"/>
      <c r="H1805" s="351"/>
      <c r="I1805" s="352"/>
      <c r="J1805" s="345"/>
      <c r="K1805" s="346"/>
      <c r="L1805" s="346"/>
      <c r="M1805" s="188"/>
      <c r="N1805" s="31"/>
      <c r="O1805" s="30"/>
      <c r="P1805" s="30"/>
      <c r="Q1805" s="31"/>
      <c r="R1805" s="31"/>
      <c r="S1805" s="228"/>
      <c r="T1805" s="242"/>
      <c r="U1805" s="235"/>
    </row>
    <row r="1806" spans="1:21">
      <c r="A1806" s="36"/>
      <c r="B1806" s="353"/>
      <c r="C1806" s="354"/>
      <c r="D1806" s="137"/>
      <c r="E1806" s="206">
        <f>IF(AND(Einträge!D1806&gt;=29,Einträge!D1806&lt;32),2,IF(AND(Einträge!D1806&gt;=32,Einträge!D1806&lt;=35),3,(IF(AND(Einträge!D1806&lt;29,Einträge!D1806&gt;0),1,IF(Einträge!D1806="",0,4)))))</f>
        <v>0</v>
      </c>
      <c r="F1806" s="349"/>
      <c r="G1806" s="350"/>
      <c r="H1806" s="349"/>
      <c r="I1806" s="350"/>
      <c r="J1806" s="347"/>
      <c r="K1806" s="348"/>
      <c r="L1806" s="348"/>
      <c r="M1806" s="188"/>
      <c r="N1806" s="35"/>
      <c r="O1806" s="34"/>
      <c r="P1806" s="34"/>
      <c r="Q1806" s="35"/>
      <c r="R1806" s="35"/>
      <c r="S1806" s="227"/>
      <c r="T1806" s="241"/>
      <c r="U1806" s="234"/>
    </row>
    <row r="1807" spans="1:21">
      <c r="A1807" s="58"/>
      <c r="B1807" s="355"/>
      <c r="C1807" s="355"/>
      <c r="D1807" s="191"/>
      <c r="E1807" s="206">
        <f>IF(AND(Einträge!D1807&gt;=29,Einträge!D1807&lt;32),2,IF(AND(Einträge!D1807&gt;=32,Einträge!D1807&lt;=35),3,(IF(AND(Einträge!D1807&lt;29,Einträge!D1807&gt;0),1,IF(Einträge!D1807="",0,4)))))</f>
        <v>0</v>
      </c>
      <c r="F1807" s="351"/>
      <c r="G1807" s="352"/>
      <c r="H1807" s="351"/>
      <c r="I1807" s="352"/>
      <c r="J1807" s="345"/>
      <c r="K1807" s="346"/>
      <c r="L1807" s="346"/>
      <c r="M1807" s="188"/>
      <c r="N1807" s="31"/>
      <c r="O1807" s="30"/>
      <c r="P1807" s="30"/>
      <c r="Q1807" s="31"/>
      <c r="R1807" s="31"/>
      <c r="S1807" s="228"/>
      <c r="T1807" s="242"/>
      <c r="U1807" s="235"/>
    </row>
    <row r="1808" spans="1:21">
      <c r="A1808" s="36"/>
      <c r="B1808" s="353"/>
      <c r="C1808" s="354"/>
      <c r="D1808" s="137"/>
      <c r="E1808" s="206">
        <f>IF(AND(Einträge!D1808&gt;=29,Einträge!D1808&lt;32),2,IF(AND(Einträge!D1808&gt;=32,Einträge!D1808&lt;=35),3,(IF(AND(Einträge!D1808&lt;29,Einträge!D1808&gt;0),1,IF(Einträge!D1808="",0,4)))))</f>
        <v>0</v>
      </c>
      <c r="F1808" s="349"/>
      <c r="G1808" s="350"/>
      <c r="H1808" s="349"/>
      <c r="I1808" s="350"/>
      <c r="J1808" s="347"/>
      <c r="K1808" s="348"/>
      <c r="L1808" s="348"/>
      <c r="M1808" s="188"/>
      <c r="N1808" s="35"/>
      <c r="O1808" s="34"/>
      <c r="P1808" s="34"/>
      <c r="Q1808" s="35"/>
      <c r="R1808" s="35"/>
      <c r="S1808" s="227"/>
      <c r="T1808" s="241"/>
      <c r="U1808" s="234"/>
    </row>
    <row r="1809" spans="1:21">
      <c r="A1809" s="58"/>
      <c r="B1809" s="355"/>
      <c r="C1809" s="355"/>
      <c r="D1809" s="191"/>
      <c r="E1809" s="206">
        <f>IF(AND(Einträge!D1809&gt;=29,Einträge!D1809&lt;32),2,IF(AND(Einträge!D1809&gt;=32,Einträge!D1809&lt;=35),3,(IF(AND(Einträge!D1809&lt;29,Einträge!D1809&gt;0),1,IF(Einträge!D1809="",0,4)))))</f>
        <v>0</v>
      </c>
      <c r="F1809" s="351"/>
      <c r="G1809" s="352"/>
      <c r="H1809" s="351"/>
      <c r="I1809" s="352"/>
      <c r="J1809" s="345"/>
      <c r="K1809" s="346"/>
      <c r="L1809" s="346"/>
      <c r="M1809" s="188"/>
      <c r="N1809" s="31"/>
      <c r="O1809" s="30"/>
      <c r="P1809" s="30"/>
      <c r="Q1809" s="31"/>
      <c r="R1809" s="31"/>
      <c r="S1809" s="228"/>
      <c r="T1809" s="242"/>
      <c r="U1809" s="235"/>
    </row>
    <row r="1810" spans="1:21">
      <c r="A1810" s="36"/>
      <c r="B1810" s="353"/>
      <c r="C1810" s="354"/>
      <c r="D1810" s="137"/>
      <c r="E1810" s="206">
        <f>IF(AND(Einträge!D1810&gt;=29,Einträge!D1810&lt;32),2,IF(AND(Einträge!D1810&gt;=32,Einträge!D1810&lt;=35),3,(IF(AND(Einträge!D1810&lt;29,Einträge!D1810&gt;0),1,IF(Einträge!D1810="",0,4)))))</f>
        <v>0</v>
      </c>
      <c r="F1810" s="349"/>
      <c r="G1810" s="350"/>
      <c r="H1810" s="349"/>
      <c r="I1810" s="350"/>
      <c r="J1810" s="347"/>
      <c r="K1810" s="348"/>
      <c r="L1810" s="348"/>
      <c r="M1810" s="188"/>
      <c r="N1810" s="35"/>
      <c r="O1810" s="34"/>
      <c r="P1810" s="34"/>
      <c r="Q1810" s="35"/>
      <c r="R1810" s="35"/>
      <c r="S1810" s="227"/>
      <c r="T1810" s="241"/>
      <c r="U1810" s="234"/>
    </row>
    <row r="1811" spans="1:21">
      <c r="A1811" s="58"/>
      <c r="B1811" s="355"/>
      <c r="C1811" s="355"/>
      <c r="D1811" s="191"/>
      <c r="E1811" s="206">
        <f>IF(AND(Einträge!D1811&gt;=29,Einträge!D1811&lt;32),2,IF(AND(Einträge!D1811&gt;=32,Einträge!D1811&lt;=35),3,(IF(AND(Einträge!D1811&lt;29,Einträge!D1811&gt;0),1,IF(Einträge!D1811="",0,4)))))</f>
        <v>0</v>
      </c>
      <c r="F1811" s="351"/>
      <c r="G1811" s="352"/>
      <c r="H1811" s="351"/>
      <c r="I1811" s="352"/>
      <c r="J1811" s="345"/>
      <c r="K1811" s="346"/>
      <c r="L1811" s="346"/>
      <c r="M1811" s="188"/>
      <c r="N1811" s="31"/>
      <c r="O1811" s="30"/>
      <c r="P1811" s="30"/>
      <c r="Q1811" s="31"/>
      <c r="R1811" s="31"/>
      <c r="S1811" s="228"/>
      <c r="T1811" s="242"/>
      <c r="U1811" s="235"/>
    </row>
    <row r="1812" spans="1:21">
      <c r="A1812" s="36"/>
      <c r="B1812" s="353"/>
      <c r="C1812" s="354"/>
      <c r="D1812" s="137"/>
      <c r="E1812" s="206">
        <f>IF(AND(Einträge!D1812&gt;=29,Einträge!D1812&lt;32),2,IF(AND(Einträge!D1812&gt;=32,Einträge!D1812&lt;=35),3,(IF(AND(Einträge!D1812&lt;29,Einträge!D1812&gt;0),1,IF(Einträge!D1812="",0,4)))))</f>
        <v>0</v>
      </c>
      <c r="F1812" s="349"/>
      <c r="G1812" s="350"/>
      <c r="H1812" s="349"/>
      <c r="I1812" s="350"/>
      <c r="J1812" s="347"/>
      <c r="K1812" s="348"/>
      <c r="L1812" s="348"/>
      <c r="M1812" s="188"/>
      <c r="N1812" s="35"/>
      <c r="O1812" s="34"/>
      <c r="P1812" s="34"/>
      <c r="Q1812" s="35"/>
      <c r="R1812" s="35"/>
      <c r="S1812" s="227"/>
      <c r="T1812" s="241"/>
      <c r="U1812" s="234"/>
    </row>
    <row r="1813" spans="1:21">
      <c r="A1813" s="58"/>
      <c r="B1813" s="355"/>
      <c r="C1813" s="355"/>
      <c r="D1813" s="191"/>
      <c r="E1813" s="206">
        <f>IF(AND(Einträge!D1813&gt;=29,Einträge!D1813&lt;32),2,IF(AND(Einträge!D1813&gt;=32,Einträge!D1813&lt;=35),3,(IF(AND(Einträge!D1813&lt;29,Einträge!D1813&gt;0),1,IF(Einträge!D1813="",0,4)))))</f>
        <v>0</v>
      </c>
      <c r="F1813" s="351"/>
      <c r="G1813" s="352"/>
      <c r="H1813" s="351"/>
      <c r="I1813" s="352"/>
      <c r="J1813" s="345"/>
      <c r="K1813" s="346"/>
      <c r="L1813" s="346"/>
      <c r="M1813" s="188"/>
      <c r="N1813" s="31"/>
      <c r="O1813" s="30"/>
      <c r="P1813" s="30"/>
      <c r="Q1813" s="31"/>
      <c r="R1813" s="31"/>
      <c r="S1813" s="228"/>
      <c r="T1813" s="242"/>
      <c r="U1813" s="235"/>
    </row>
    <row r="1814" spans="1:21">
      <c r="A1814" s="36"/>
      <c r="B1814" s="353"/>
      <c r="C1814" s="354"/>
      <c r="D1814" s="137"/>
      <c r="E1814" s="206">
        <f>IF(AND(Einträge!D1814&gt;=29,Einträge!D1814&lt;32),2,IF(AND(Einträge!D1814&gt;=32,Einträge!D1814&lt;=35),3,(IF(AND(Einträge!D1814&lt;29,Einträge!D1814&gt;0),1,IF(Einträge!D1814="",0,4)))))</f>
        <v>0</v>
      </c>
      <c r="F1814" s="349"/>
      <c r="G1814" s="350"/>
      <c r="H1814" s="349"/>
      <c r="I1814" s="350"/>
      <c r="J1814" s="347"/>
      <c r="K1814" s="348"/>
      <c r="L1814" s="348"/>
      <c r="M1814" s="188"/>
      <c r="N1814" s="53"/>
      <c r="O1814" s="54"/>
      <c r="P1814" s="54"/>
      <c r="Q1814" s="53"/>
      <c r="R1814" s="53"/>
      <c r="S1814" s="230"/>
      <c r="T1814" s="244"/>
      <c r="U1814" s="237"/>
    </row>
    <row r="1815" spans="1:21">
      <c r="A1815" s="58"/>
      <c r="B1815" s="355"/>
      <c r="C1815" s="355"/>
      <c r="D1815" s="191"/>
      <c r="E1815" s="206">
        <f>IF(AND(Einträge!D1815&gt;=29,Einträge!D1815&lt;32),2,IF(AND(Einträge!D1815&gt;=32,Einträge!D1815&lt;=35),3,(IF(AND(Einträge!D1815&lt;29,Einträge!D1815&gt;0),1,IF(Einträge!D1815="",0,4)))))</f>
        <v>0</v>
      </c>
      <c r="F1815" s="351"/>
      <c r="G1815" s="352"/>
      <c r="H1815" s="351"/>
      <c r="I1815" s="352"/>
      <c r="J1815" s="345"/>
      <c r="K1815" s="346"/>
      <c r="L1815" s="346"/>
      <c r="M1815" s="188"/>
      <c r="N1815" s="31"/>
      <c r="O1815" s="30"/>
      <c r="P1815" s="30"/>
      <c r="Q1815" s="31"/>
      <c r="R1815" s="31"/>
      <c r="S1815" s="228"/>
      <c r="T1815" s="242"/>
      <c r="U1815" s="235"/>
    </row>
    <row r="1816" spans="1:21">
      <c r="A1816" s="36"/>
      <c r="B1816" s="353"/>
      <c r="C1816" s="354"/>
      <c r="D1816" s="137"/>
      <c r="E1816" s="206">
        <f>IF(AND(Einträge!D1816&gt;=29,Einträge!D1816&lt;32),2,IF(AND(Einträge!D1816&gt;=32,Einträge!D1816&lt;=35),3,(IF(AND(Einträge!D1816&lt;29,Einträge!D1816&gt;0),1,IF(Einträge!D1816="",0,4)))))</f>
        <v>0</v>
      </c>
      <c r="F1816" s="349"/>
      <c r="G1816" s="350"/>
      <c r="H1816" s="349"/>
      <c r="I1816" s="350"/>
      <c r="J1816" s="347"/>
      <c r="K1816" s="348"/>
      <c r="L1816" s="348"/>
      <c r="M1816" s="188"/>
      <c r="N1816" s="33"/>
      <c r="O1816" s="32"/>
      <c r="P1816" s="32"/>
      <c r="Q1816" s="33"/>
      <c r="R1816" s="33"/>
      <c r="S1816" s="229"/>
      <c r="T1816" s="243"/>
      <c r="U1816" s="236"/>
    </row>
    <row r="1817" spans="1:21">
      <c r="A1817" s="58"/>
      <c r="B1817" s="355"/>
      <c r="C1817" s="355"/>
      <c r="D1817" s="191"/>
      <c r="E1817" s="206">
        <f>IF(AND(Einträge!D1817&gt;=29,Einträge!D1817&lt;32),2,IF(AND(Einträge!D1817&gt;=32,Einträge!D1817&lt;=35),3,(IF(AND(Einträge!D1817&lt;29,Einträge!D1817&gt;0),1,IF(Einträge!D1817="",0,4)))))</f>
        <v>0</v>
      </c>
      <c r="F1817" s="351"/>
      <c r="G1817" s="352"/>
      <c r="H1817" s="351"/>
      <c r="I1817" s="352"/>
      <c r="J1817" s="345"/>
      <c r="K1817" s="346"/>
      <c r="L1817" s="346"/>
      <c r="M1817" s="188"/>
      <c r="N1817" s="31"/>
      <c r="O1817" s="30"/>
      <c r="P1817" s="30"/>
      <c r="Q1817" s="31"/>
      <c r="R1817" s="31"/>
      <c r="S1817" s="228"/>
      <c r="T1817" s="242"/>
      <c r="U1817" s="235"/>
    </row>
    <row r="1818" spans="1:21">
      <c r="A1818" s="36"/>
      <c r="B1818" s="353"/>
      <c r="C1818" s="354"/>
      <c r="D1818" s="137"/>
      <c r="E1818" s="206">
        <f>IF(AND(Einträge!D1818&gt;=29,Einträge!D1818&lt;32),2,IF(AND(Einträge!D1818&gt;=32,Einträge!D1818&lt;=35),3,(IF(AND(Einträge!D1818&lt;29,Einträge!D1818&gt;0),1,IF(Einträge!D1818="",0,4)))))</f>
        <v>0</v>
      </c>
      <c r="F1818" s="349"/>
      <c r="G1818" s="350"/>
      <c r="H1818" s="349"/>
      <c r="I1818" s="350"/>
      <c r="J1818" s="347"/>
      <c r="K1818" s="348"/>
      <c r="L1818" s="348"/>
      <c r="M1818" s="188"/>
      <c r="N1818" s="35"/>
      <c r="O1818" s="34"/>
      <c r="P1818" s="34"/>
      <c r="Q1818" s="35"/>
      <c r="R1818" s="35"/>
      <c r="S1818" s="227"/>
      <c r="T1818" s="241"/>
      <c r="U1818" s="234"/>
    </row>
    <row r="1819" spans="1:21">
      <c r="A1819" s="58"/>
      <c r="B1819" s="355"/>
      <c r="C1819" s="355"/>
      <c r="D1819" s="191"/>
      <c r="E1819" s="206">
        <f>IF(AND(Einträge!D1819&gt;=29,Einträge!D1819&lt;32),2,IF(AND(Einträge!D1819&gt;=32,Einträge!D1819&lt;=35),3,(IF(AND(Einträge!D1819&lt;29,Einträge!D1819&gt;0),1,IF(Einträge!D1819="",0,4)))))</f>
        <v>0</v>
      </c>
      <c r="F1819" s="351"/>
      <c r="G1819" s="352"/>
      <c r="H1819" s="351"/>
      <c r="I1819" s="352"/>
      <c r="J1819" s="345"/>
      <c r="K1819" s="346"/>
      <c r="L1819" s="346"/>
      <c r="M1819" s="188"/>
      <c r="N1819" s="31"/>
      <c r="O1819" s="30"/>
      <c r="P1819" s="30"/>
      <c r="Q1819" s="31"/>
      <c r="R1819" s="31"/>
      <c r="S1819" s="228"/>
      <c r="T1819" s="242"/>
      <c r="U1819" s="235"/>
    </row>
    <row r="1820" spans="1:21">
      <c r="A1820" s="36"/>
      <c r="B1820" s="353"/>
      <c r="C1820" s="354"/>
      <c r="D1820" s="137"/>
      <c r="E1820" s="206">
        <f>IF(AND(Einträge!D1820&gt;=29,Einträge!D1820&lt;32),2,IF(AND(Einträge!D1820&gt;=32,Einträge!D1820&lt;=35),3,(IF(AND(Einträge!D1820&lt;29,Einträge!D1820&gt;0),1,IF(Einträge!D1820="",0,4)))))</f>
        <v>0</v>
      </c>
      <c r="F1820" s="349"/>
      <c r="G1820" s="350"/>
      <c r="H1820" s="349"/>
      <c r="I1820" s="350"/>
      <c r="J1820" s="347"/>
      <c r="K1820" s="348"/>
      <c r="L1820" s="348"/>
      <c r="M1820" s="188"/>
      <c r="N1820" s="35"/>
      <c r="O1820" s="34"/>
      <c r="P1820" s="34"/>
      <c r="Q1820" s="35"/>
      <c r="R1820" s="35"/>
      <c r="S1820" s="227"/>
      <c r="T1820" s="241"/>
      <c r="U1820" s="234"/>
    </row>
    <row r="1821" spans="1:21">
      <c r="A1821" s="58"/>
      <c r="B1821" s="355"/>
      <c r="C1821" s="355"/>
      <c r="D1821" s="191"/>
      <c r="E1821" s="206">
        <f>IF(AND(Einträge!D1821&gt;=29,Einträge!D1821&lt;32),2,IF(AND(Einträge!D1821&gt;=32,Einträge!D1821&lt;=35),3,(IF(AND(Einträge!D1821&lt;29,Einträge!D1821&gt;0),1,IF(Einträge!D1821="",0,4)))))</f>
        <v>0</v>
      </c>
      <c r="F1821" s="351"/>
      <c r="G1821" s="352"/>
      <c r="H1821" s="351"/>
      <c r="I1821" s="352"/>
      <c r="J1821" s="345"/>
      <c r="K1821" s="346"/>
      <c r="L1821" s="346"/>
      <c r="M1821" s="188"/>
      <c r="N1821" s="31"/>
      <c r="O1821" s="30"/>
      <c r="P1821" s="30"/>
      <c r="Q1821" s="31"/>
      <c r="R1821" s="31"/>
      <c r="S1821" s="228"/>
      <c r="T1821" s="242"/>
      <c r="U1821" s="235"/>
    </row>
    <row r="1822" spans="1:21">
      <c r="A1822" s="36"/>
      <c r="B1822" s="353"/>
      <c r="C1822" s="354"/>
      <c r="D1822" s="137"/>
      <c r="E1822" s="206">
        <f>IF(AND(Einträge!D1822&gt;=29,Einträge!D1822&lt;32),2,IF(AND(Einträge!D1822&gt;=32,Einträge!D1822&lt;=35),3,(IF(AND(Einträge!D1822&lt;29,Einträge!D1822&gt;0),1,IF(Einträge!D1822="",0,4)))))</f>
        <v>0</v>
      </c>
      <c r="F1822" s="349"/>
      <c r="G1822" s="350"/>
      <c r="H1822" s="349"/>
      <c r="I1822" s="350"/>
      <c r="J1822" s="347"/>
      <c r="K1822" s="348"/>
      <c r="L1822" s="348"/>
      <c r="M1822" s="188"/>
      <c r="N1822" s="35"/>
      <c r="O1822" s="34"/>
      <c r="P1822" s="34"/>
      <c r="Q1822" s="35"/>
      <c r="R1822" s="35"/>
      <c r="S1822" s="227"/>
      <c r="T1822" s="241"/>
      <c r="U1822" s="234"/>
    </row>
    <row r="1823" spans="1:21">
      <c r="A1823" s="58"/>
      <c r="B1823" s="355"/>
      <c r="C1823" s="355"/>
      <c r="D1823" s="191"/>
      <c r="E1823" s="206">
        <f>IF(AND(Einträge!D1823&gt;=29,Einträge!D1823&lt;32),2,IF(AND(Einträge!D1823&gt;=32,Einträge!D1823&lt;=35),3,(IF(AND(Einträge!D1823&lt;29,Einträge!D1823&gt;0),1,IF(Einträge!D1823="",0,4)))))</f>
        <v>0</v>
      </c>
      <c r="F1823" s="351"/>
      <c r="G1823" s="352"/>
      <c r="H1823" s="351"/>
      <c r="I1823" s="352"/>
      <c r="J1823" s="345"/>
      <c r="K1823" s="346"/>
      <c r="L1823" s="346"/>
      <c r="M1823" s="188"/>
      <c r="N1823" s="31"/>
      <c r="O1823" s="30"/>
      <c r="P1823" s="30"/>
      <c r="Q1823" s="31"/>
      <c r="R1823" s="31"/>
      <c r="S1823" s="228"/>
      <c r="T1823" s="242"/>
      <c r="U1823" s="235"/>
    </row>
    <row r="1824" spans="1:21">
      <c r="A1824" s="36"/>
      <c r="B1824" s="353"/>
      <c r="C1824" s="354"/>
      <c r="D1824" s="137"/>
      <c r="E1824" s="206">
        <f>IF(AND(Einträge!D1824&gt;=29,Einträge!D1824&lt;32),2,IF(AND(Einträge!D1824&gt;=32,Einträge!D1824&lt;=35),3,(IF(AND(Einträge!D1824&lt;29,Einträge!D1824&gt;0),1,IF(Einträge!D1824="",0,4)))))</f>
        <v>0</v>
      </c>
      <c r="F1824" s="349"/>
      <c r="G1824" s="350"/>
      <c r="H1824" s="349"/>
      <c r="I1824" s="350"/>
      <c r="J1824" s="347"/>
      <c r="K1824" s="348"/>
      <c r="L1824" s="348"/>
      <c r="M1824" s="188"/>
      <c r="N1824" s="35"/>
      <c r="O1824" s="34"/>
      <c r="P1824" s="34"/>
      <c r="Q1824" s="35"/>
      <c r="R1824" s="35"/>
      <c r="S1824" s="227"/>
      <c r="T1824" s="241"/>
      <c r="U1824" s="234"/>
    </row>
    <row r="1825" spans="1:21">
      <c r="A1825" s="58"/>
      <c r="B1825" s="355"/>
      <c r="C1825" s="355"/>
      <c r="D1825" s="191"/>
      <c r="E1825" s="206">
        <f>IF(AND(Einträge!D1825&gt;=29,Einträge!D1825&lt;32),2,IF(AND(Einträge!D1825&gt;=32,Einträge!D1825&lt;=35),3,(IF(AND(Einträge!D1825&lt;29,Einträge!D1825&gt;0),1,IF(Einträge!D1825="",0,4)))))</f>
        <v>0</v>
      </c>
      <c r="F1825" s="351"/>
      <c r="G1825" s="352"/>
      <c r="H1825" s="351"/>
      <c r="I1825" s="352"/>
      <c r="J1825" s="345"/>
      <c r="K1825" s="346"/>
      <c r="L1825" s="346"/>
      <c r="M1825" s="188"/>
      <c r="N1825" s="31"/>
      <c r="O1825" s="30"/>
      <c r="P1825" s="30"/>
      <c r="Q1825" s="31"/>
      <c r="R1825" s="31"/>
      <c r="S1825" s="228"/>
      <c r="T1825" s="242"/>
      <c r="U1825" s="235"/>
    </row>
    <row r="1826" spans="1:21">
      <c r="A1826" s="36"/>
      <c r="B1826" s="353"/>
      <c r="C1826" s="354"/>
      <c r="D1826" s="137"/>
      <c r="E1826" s="206">
        <f>IF(AND(Einträge!D1826&gt;=29,Einträge!D1826&lt;32),2,IF(AND(Einträge!D1826&gt;=32,Einträge!D1826&lt;=35),3,(IF(AND(Einträge!D1826&lt;29,Einträge!D1826&gt;0),1,IF(Einträge!D1826="",0,4)))))</f>
        <v>0</v>
      </c>
      <c r="F1826" s="349"/>
      <c r="G1826" s="350"/>
      <c r="H1826" s="349"/>
      <c r="I1826" s="350"/>
      <c r="J1826" s="347"/>
      <c r="K1826" s="348"/>
      <c r="L1826" s="348"/>
      <c r="M1826" s="188"/>
      <c r="N1826" s="35"/>
      <c r="O1826" s="34"/>
      <c r="P1826" s="34"/>
      <c r="Q1826" s="35"/>
      <c r="R1826" s="35"/>
      <c r="S1826" s="227"/>
      <c r="T1826" s="241"/>
      <c r="U1826" s="234"/>
    </row>
    <row r="1827" spans="1:21">
      <c r="A1827" s="58"/>
      <c r="B1827" s="355"/>
      <c r="C1827" s="355"/>
      <c r="D1827" s="191"/>
      <c r="E1827" s="206">
        <f>IF(AND(Einträge!D1827&gt;=29,Einträge!D1827&lt;32),2,IF(AND(Einträge!D1827&gt;=32,Einträge!D1827&lt;=35),3,(IF(AND(Einträge!D1827&lt;29,Einträge!D1827&gt;0),1,IF(Einträge!D1827="",0,4)))))</f>
        <v>0</v>
      </c>
      <c r="F1827" s="351"/>
      <c r="G1827" s="352"/>
      <c r="H1827" s="351"/>
      <c r="I1827" s="352"/>
      <c r="J1827" s="345"/>
      <c r="K1827" s="346"/>
      <c r="L1827" s="346"/>
      <c r="M1827" s="188"/>
      <c r="N1827" s="31"/>
      <c r="O1827" s="30"/>
      <c r="P1827" s="30"/>
      <c r="Q1827" s="31"/>
      <c r="R1827" s="31"/>
      <c r="S1827" s="228"/>
      <c r="T1827" s="242"/>
      <c r="U1827" s="235"/>
    </row>
    <row r="1828" spans="1:21">
      <c r="A1828" s="36"/>
      <c r="B1828" s="353"/>
      <c r="C1828" s="354"/>
      <c r="D1828" s="137"/>
      <c r="E1828" s="206">
        <f>IF(AND(Einträge!D1828&gt;=29,Einträge!D1828&lt;32),2,IF(AND(Einträge!D1828&gt;=32,Einträge!D1828&lt;=35),3,(IF(AND(Einträge!D1828&lt;29,Einträge!D1828&gt;0),1,IF(Einträge!D1828="",0,4)))))</f>
        <v>0</v>
      </c>
      <c r="F1828" s="349"/>
      <c r="G1828" s="350"/>
      <c r="H1828" s="349"/>
      <c r="I1828" s="350"/>
      <c r="J1828" s="347"/>
      <c r="K1828" s="348"/>
      <c r="L1828" s="348"/>
      <c r="M1828" s="188"/>
      <c r="N1828" s="35"/>
      <c r="O1828" s="34"/>
      <c r="P1828" s="34"/>
      <c r="Q1828" s="35"/>
      <c r="R1828" s="35"/>
      <c r="S1828" s="227"/>
      <c r="T1828" s="241"/>
      <c r="U1828" s="234"/>
    </row>
    <row r="1829" spans="1:21">
      <c r="A1829" s="58"/>
      <c r="B1829" s="355"/>
      <c r="C1829" s="355"/>
      <c r="D1829" s="191"/>
      <c r="E1829" s="206">
        <f>IF(AND(Einträge!D1829&gt;=29,Einträge!D1829&lt;32),2,IF(AND(Einträge!D1829&gt;=32,Einträge!D1829&lt;=35),3,(IF(AND(Einträge!D1829&lt;29,Einträge!D1829&gt;0),1,IF(Einträge!D1829="",0,4)))))</f>
        <v>0</v>
      </c>
      <c r="F1829" s="351"/>
      <c r="G1829" s="352"/>
      <c r="H1829" s="351"/>
      <c r="I1829" s="352"/>
      <c r="J1829" s="345"/>
      <c r="K1829" s="346"/>
      <c r="L1829" s="346"/>
      <c r="M1829" s="188"/>
      <c r="N1829" s="31"/>
      <c r="O1829" s="30"/>
      <c r="P1829" s="30"/>
      <c r="Q1829" s="31"/>
      <c r="R1829" s="31"/>
      <c r="S1829" s="228"/>
      <c r="T1829" s="242"/>
      <c r="U1829" s="235"/>
    </row>
    <row r="1830" spans="1:21">
      <c r="A1830" s="36"/>
      <c r="B1830" s="353"/>
      <c r="C1830" s="354"/>
      <c r="D1830" s="137"/>
      <c r="E1830" s="206">
        <f>IF(AND(Einträge!D1830&gt;=29,Einträge!D1830&lt;32),2,IF(AND(Einträge!D1830&gt;=32,Einträge!D1830&lt;=35),3,(IF(AND(Einträge!D1830&lt;29,Einträge!D1830&gt;0),1,IF(Einträge!D1830="",0,4)))))</f>
        <v>0</v>
      </c>
      <c r="F1830" s="349"/>
      <c r="G1830" s="350"/>
      <c r="H1830" s="349"/>
      <c r="I1830" s="350"/>
      <c r="J1830" s="347"/>
      <c r="K1830" s="348"/>
      <c r="L1830" s="348"/>
      <c r="M1830" s="188"/>
      <c r="N1830" s="35"/>
      <c r="O1830" s="34"/>
      <c r="P1830" s="34"/>
      <c r="Q1830" s="35"/>
      <c r="R1830" s="35"/>
      <c r="S1830" s="227"/>
      <c r="T1830" s="241"/>
      <c r="U1830" s="234"/>
    </row>
    <row r="1831" spans="1:21">
      <c r="A1831" s="58"/>
      <c r="B1831" s="355"/>
      <c r="C1831" s="355"/>
      <c r="D1831" s="191"/>
      <c r="E1831" s="206">
        <f>IF(AND(Einträge!D1831&gt;=29,Einträge!D1831&lt;32),2,IF(AND(Einträge!D1831&gt;=32,Einträge!D1831&lt;=35),3,(IF(AND(Einträge!D1831&lt;29,Einträge!D1831&gt;0),1,IF(Einträge!D1831="",0,4)))))</f>
        <v>0</v>
      </c>
      <c r="F1831" s="351"/>
      <c r="G1831" s="352"/>
      <c r="H1831" s="351"/>
      <c r="I1831" s="352"/>
      <c r="J1831" s="345"/>
      <c r="K1831" s="346"/>
      <c r="L1831" s="346"/>
      <c r="M1831" s="188"/>
      <c r="N1831" s="31"/>
      <c r="O1831" s="30"/>
      <c r="P1831" s="30"/>
      <c r="Q1831" s="31"/>
      <c r="R1831" s="31"/>
      <c r="S1831" s="228"/>
      <c r="T1831" s="242"/>
      <c r="U1831" s="235"/>
    </row>
    <row r="1832" spans="1:21">
      <c r="A1832" s="36"/>
      <c r="B1832" s="353"/>
      <c r="C1832" s="354"/>
      <c r="D1832" s="137"/>
      <c r="E1832" s="206">
        <f>IF(AND(Einträge!D1832&gt;=29,Einträge!D1832&lt;32),2,IF(AND(Einträge!D1832&gt;=32,Einträge!D1832&lt;=35),3,(IF(AND(Einträge!D1832&lt;29,Einträge!D1832&gt;0),1,IF(Einträge!D1832="",0,4)))))</f>
        <v>0</v>
      </c>
      <c r="F1832" s="349"/>
      <c r="G1832" s="350"/>
      <c r="H1832" s="349"/>
      <c r="I1832" s="350"/>
      <c r="J1832" s="347"/>
      <c r="K1832" s="348"/>
      <c r="L1832" s="348"/>
      <c r="M1832" s="188"/>
      <c r="N1832" s="35"/>
      <c r="O1832" s="34"/>
      <c r="P1832" s="34"/>
      <c r="Q1832" s="35"/>
      <c r="R1832" s="35"/>
      <c r="S1832" s="227"/>
      <c r="T1832" s="241"/>
      <c r="U1832" s="234"/>
    </row>
    <row r="1833" spans="1:21">
      <c r="A1833" s="58"/>
      <c r="B1833" s="355"/>
      <c r="C1833" s="355"/>
      <c r="D1833" s="191"/>
      <c r="E1833" s="206">
        <f>IF(AND(Einträge!D1833&gt;=29,Einträge!D1833&lt;32),2,IF(AND(Einträge!D1833&gt;=32,Einträge!D1833&lt;=35),3,(IF(AND(Einträge!D1833&lt;29,Einträge!D1833&gt;0),1,IF(Einträge!D1833="",0,4)))))</f>
        <v>0</v>
      </c>
      <c r="F1833" s="351"/>
      <c r="G1833" s="352"/>
      <c r="H1833" s="351"/>
      <c r="I1833" s="352"/>
      <c r="J1833" s="345"/>
      <c r="K1833" s="346"/>
      <c r="L1833" s="346"/>
      <c r="M1833" s="188"/>
      <c r="N1833" s="31"/>
      <c r="O1833" s="30"/>
      <c r="P1833" s="30"/>
      <c r="Q1833" s="31"/>
      <c r="R1833" s="31"/>
      <c r="S1833" s="228"/>
      <c r="T1833" s="242"/>
      <c r="U1833" s="235"/>
    </row>
    <row r="1834" spans="1:21">
      <c r="A1834" s="36"/>
      <c r="B1834" s="353"/>
      <c r="C1834" s="354"/>
      <c r="D1834" s="137"/>
      <c r="E1834" s="206">
        <f>IF(AND(Einträge!D1834&gt;=29,Einträge!D1834&lt;32),2,IF(AND(Einträge!D1834&gt;=32,Einträge!D1834&lt;=35),3,(IF(AND(Einträge!D1834&lt;29,Einträge!D1834&gt;0),1,IF(Einträge!D1834="",0,4)))))</f>
        <v>0</v>
      </c>
      <c r="F1834" s="349"/>
      <c r="G1834" s="350"/>
      <c r="H1834" s="349"/>
      <c r="I1834" s="350"/>
      <c r="J1834" s="347"/>
      <c r="K1834" s="348"/>
      <c r="L1834" s="348"/>
      <c r="M1834" s="188"/>
      <c r="N1834" s="53"/>
      <c r="O1834" s="54"/>
      <c r="P1834" s="54"/>
      <c r="Q1834" s="53"/>
      <c r="R1834" s="53"/>
      <c r="S1834" s="230"/>
      <c r="T1834" s="244"/>
      <c r="U1834" s="237"/>
    </row>
    <row r="1835" spans="1:21">
      <c r="A1835" s="58"/>
      <c r="B1835" s="355"/>
      <c r="C1835" s="355"/>
      <c r="D1835" s="191"/>
      <c r="E1835" s="206">
        <f>IF(AND(Einträge!D1835&gt;=29,Einträge!D1835&lt;32),2,IF(AND(Einträge!D1835&gt;=32,Einträge!D1835&lt;=35),3,(IF(AND(Einträge!D1835&lt;29,Einträge!D1835&gt;0),1,IF(Einträge!D1835="",0,4)))))</f>
        <v>0</v>
      </c>
      <c r="F1835" s="351"/>
      <c r="G1835" s="352"/>
      <c r="H1835" s="351"/>
      <c r="I1835" s="352"/>
      <c r="J1835" s="345"/>
      <c r="K1835" s="346"/>
      <c r="L1835" s="346"/>
      <c r="M1835" s="188"/>
      <c r="N1835" s="31"/>
      <c r="O1835" s="30"/>
      <c r="P1835" s="30"/>
      <c r="Q1835" s="31"/>
      <c r="R1835" s="31"/>
      <c r="S1835" s="228"/>
      <c r="T1835" s="242"/>
      <c r="U1835" s="235"/>
    </row>
    <row r="1836" spans="1:21">
      <c r="A1836" s="36"/>
      <c r="B1836" s="353"/>
      <c r="C1836" s="354"/>
      <c r="D1836" s="137"/>
      <c r="E1836" s="206">
        <f>IF(AND(Einträge!D1836&gt;=29,Einträge!D1836&lt;32),2,IF(AND(Einträge!D1836&gt;=32,Einträge!D1836&lt;=35),3,(IF(AND(Einträge!D1836&lt;29,Einträge!D1836&gt;0),1,IF(Einträge!D1836="",0,4)))))</f>
        <v>0</v>
      </c>
      <c r="F1836" s="349"/>
      <c r="G1836" s="350"/>
      <c r="H1836" s="349"/>
      <c r="I1836" s="350"/>
      <c r="J1836" s="347"/>
      <c r="K1836" s="348"/>
      <c r="L1836" s="348"/>
      <c r="M1836" s="188"/>
      <c r="N1836" s="33"/>
      <c r="O1836" s="32"/>
      <c r="P1836" s="32"/>
      <c r="Q1836" s="33"/>
      <c r="R1836" s="33"/>
      <c r="S1836" s="229"/>
      <c r="T1836" s="243"/>
      <c r="U1836" s="236"/>
    </row>
    <row r="1837" spans="1:21">
      <c r="A1837" s="58"/>
      <c r="B1837" s="355"/>
      <c r="C1837" s="355"/>
      <c r="D1837" s="191"/>
      <c r="E1837" s="206">
        <f>IF(AND(Einträge!D1837&gt;=29,Einträge!D1837&lt;32),2,IF(AND(Einträge!D1837&gt;=32,Einträge!D1837&lt;=35),3,(IF(AND(Einträge!D1837&lt;29,Einträge!D1837&gt;0),1,IF(Einträge!D1837="",0,4)))))</f>
        <v>0</v>
      </c>
      <c r="F1837" s="351"/>
      <c r="G1837" s="352"/>
      <c r="H1837" s="351"/>
      <c r="I1837" s="352"/>
      <c r="J1837" s="345"/>
      <c r="K1837" s="346"/>
      <c r="L1837" s="346"/>
      <c r="M1837" s="188"/>
      <c r="N1837" s="31"/>
      <c r="O1837" s="30"/>
      <c r="P1837" s="30"/>
      <c r="Q1837" s="31"/>
      <c r="R1837" s="31"/>
      <c r="S1837" s="228"/>
      <c r="T1837" s="242"/>
      <c r="U1837" s="235"/>
    </row>
    <row r="1838" spans="1:21">
      <c r="A1838" s="36"/>
      <c r="B1838" s="353"/>
      <c r="C1838" s="354"/>
      <c r="D1838" s="137"/>
      <c r="E1838" s="206">
        <f>IF(AND(Einträge!D1838&gt;=29,Einträge!D1838&lt;32),2,IF(AND(Einträge!D1838&gt;=32,Einträge!D1838&lt;=35),3,(IF(AND(Einträge!D1838&lt;29,Einträge!D1838&gt;0),1,IF(Einträge!D1838="",0,4)))))</f>
        <v>0</v>
      </c>
      <c r="F1838" s="349"/>
      <c r="G1838" s="350"/>
      <c r="H1838" s="349"/>
      <c r="I1838" s="350"/>
      <c r="J1838" s="347"/>
      <c r="K1838" s="348"/>
      <c r="L1838" s="348"/>
      <c r="M1838" s="188"/>
      <c r="N1838" s="35"/>
      <c r="O1838" s="34"/>
      <c r="P1838" s="34"/>
      <c r="Q1838" s="35"/>
      <c r="R1838" s="35"/>
      <c r="S1838" s="227"/>
      <c r="T1838" s="241"/>
      <c r="U1838" s="234"/>
    </row>
    <row r="1839" spans="1:21">
      <c r="A1839" s="58"/>
      <c r="B1839" s="355"/>
      <c r="C1839" s="355"/>
      <c r="D1839" s="191"/>
      <c r="E1839" s="206">
        <f>IF(AND(Einträge!D1839&gt;=29,Einträge!D1839&lt;32),2,IF(AND(Einträge!D1839&gt;=32,Einträge!D1839&lt;=35),3,(IF(AND(Einträge!D1839&lt;29,Einträge!D1839&gt;0),1,IF(Einträge!D1839="",0,4)))))</f>
        <v>0</v>
      </c>
      <c r="F1839" s="351"/>
      <c r="G1839" s="352"/>
      <c r="H1839" s="351"/>
      <c r="I1839" s="352"/>
      <c r="J1839" s="345"/>
      <c r="K1839" s="346"/>
      <c r="L1839" s="346"/>
      <c r="M1839" s="188"/>
      <c r="N1839" s="31"/>
      <c r="O1839" s="30"/>
      <c r="P1839" s="30"/>
      <c r="Q1839" s="31"/>
      <c r="R1839" s="31"/>
      <c r="S1839" s="228"/>
      <c r="T1839" s="242"/>
      <c r="U1839" s="235"/>
    </row>
    <row r="1840" spans="1:21">
      <c r="A1840" s="36"/>
      <c r="B1840" s="353"/>
      <c r="C1840" s="354"/>
      <c r="D1840" s="137"/>
      <c r="E1840" s="206">
        <f>IF(AND(Einträge!D1840&gt;=29,Einträge!D1840&lt;32),2,IF(AND(Einträge!D1840&gt;=32,Einträge!D1840&lt;=35),3,(IF(AND(Einträge!D1840&lt;29,Einträge!D1840&gt;0),1,IF(Einträge!D1840="",0,4)))))</f>
        <v>0</v>
      </c>
      <c r="F1840" s="349"/>
      <c r="G1840" s="350"/>
      <c r="H1840" s="349"/>
      <c r="I1840" s="350"/>
      <c r="J1840" s="347"/>
      <c r="K1840" s="348"/>
      <c r="L1840" s="348"/>
      <c r="M1840" s="188"/>
      <c r="N1840" s="35"/>
      <c r="O1840" s="34"/>
      <c r="P1840" s="34"/>
      <c r="Q1840" s="35"/>
      <c r="R1840" s="35"/>
      <c r="S1840" s="227"/>
      <c r="T1840" s="241"/>
      <c r="U1840" s="234"/>
    </row>
    <row r="1841" spans="1:21">
      <c r="A1841" s="58"/>
      <c r="B1841" s="355"/>
      <c r="C1841" s="355"/>
      <c r="D1841" s="191"/>
      <c r="E1841" s="206">
        <f>IF(AND(Einträge!D1841&gt;=29,Einträge!D1841&lt;32),2,IF(AND(Einträge!D1841&gt;=32,Einträge!D1841&lt;=35),3,(IF(AND(Einträge!D1841&lt;29,Einträge!D1841&gt;0),1,IF(Einträge!D1841="",0,4)))))</f>
        <v>0</v>
      </c>
      <c r="F1841" s="351"/>
      <c r="G1841" s="352"/>
      <c r="H1841" s="351"/>
      <c r="I1841" s="352"/>
      <c r="J1841" s="345"/>
      <c r="K1841" s="346"/>
      <c r="L1841" s="346"/>
      <c r="M1841" s="188"/>
      <c r="N1841" s="31"/>
      <c r="O1841" s="30"/>
      <c r="P1841" s="30"/>
      <c r="Q1841" s="31"/>
      <c r="R1841" s="31"/>
      <c r="S1841" s="228"/>
      <c r="T1841" s="242"/>
      <c r="U1841" s="235"/>
    </row>
    <row r="1842" spans="1:21">
      <c r="A1842" s="36"/>
      <c r="B1842" s="353"/>
      <c r="C1842" s="354"/>
      <c r="D1842" s="137"/>
      <c r="E1842" s="206">
        <f>IF(AND(Einträge!D1842&gt;=29,Einträge!D1842&lt;32),2,IF(AND(Einträge!D1842&gt;=32,Einträge!D1842&lt;=35),3,(IF(AND(Einträge!D1842&lt;29,Einträge!D1842&gt;0),1,IF(Einträge!D1842="",0,4)))))</f>
        <v>0</v>
      </c>
      <c r="F1842" s="349"/>
      <c r="G1842" s="350"/>
      <c r="H1842" s="349"/>
      <c r="I1842" s="350"/>
      <c r="J1842" s="347"/>
      <c r="K1842" s="348"/>
      <c r="L1842" s="348"/>
      <c r="M1842" s="188"/>
      <c r="N1842" s="35"/>
      <c r="O1842" s="34"/>
      <c r="P1842" s="34"/>
      <c r="Q1842" s="35"/>
      <c r="R1842" s="35"/>
      <c r="S1842" s="227"/>
      <c r="T1842" s="241"/>
      <c r="U1842" s="234"/>
    </row>
    <row r="1843" spans="1:21">
      <c r="A1843" s="58"/>
      <c r="B1843" s="355"/>
      <c r="C1843" s="355"/>
      <c r="D1843" s="191"/>
      <c r="E1843" s="206">
        <f>IF(AND(Einträge!D1843&gt;=29,Einträge!D1843&lt;32),2,IF(AND(Einträge!D1843&gt;=32,Einträge!D1843&lt;=35),3,(IF(AND(Einträge!D1843&lt;29,Einträge!D1843&gt;0),1,IF(Einträge!D1843="",0,4)))))</f>
        <v>0</v>
      </c>
      <c r="F1843" s="351"/>
      <c r="G1843" s="352"/>
      <c r="H1843" s="351"/>
      <c r="I1843" s="352"/>
      <c r="J1843" s="345"/>
      <c r="K1843" s="346"/>
      <c r="L1843" s="346"/>
      <c r="M1843" s="188"/>
      <c r="N1843" s="31"/>
      <c r="O1843" s="30"/>
      <c r="P1843" s="30"/>
      <c r="Q1843" s="31"/>
      <c r="R1843" s="31"/>
      <c r="S1843" s="228"/>
      <c r="T1843" s="242"/>
      <c r="U1843" s="235"/>
    </row>
    <row r="1844" spans="1:21">
      <c r="A1844" s="36"/>
      <c r="B1844" s="353"/>
      <c r="C1844" s="354"/>
      <c r="D1844" s="137"/>
      <c r="E1844" s="206">
        <f>IF(AND(Einträge!D1844&gt;=29,Einträge!D1844&lt;32),2,IF(AND(Einträge!D1844&gt;=32,Einträge!D1844&lt;=35),3,(IF(AND(Einträge!D1844&lt;29,Einträge!D1844&gt;0),1,IF(Einträge!D1844="",0,4)))))</f>
        <v>0</v>
      </c>
      <c r="F1844" s="349"/>
      <c r="G1844" s="350"/>
      <c r="H1844" s="349"/>
      <c r="I1844" s="350"/>
      <c r="J1844" s="347"/>
      <c r="K1844" s="348"/>
      <c r="L1844" s="348"/>
      <c r="M1844" s="188"/>
      <c r="N1844" s="35"/>
      <c r="O1844" s="34"/>
      <c r="P1844" s="34"/>
      <c r="Q1844" s="35"/>
      <c r="R1844" s="35"/>
      <c r="S1844" s="227"/>
      <c r="T1844" s="241"/>
      <c r="U1844" s="234"/>
    </row>
    <row r="1845" spans="1:21">
      <c r="A1845" s="58"/>
      <c r="B1845" s="355"/>
      <c r="C1845" s="355"/>
      <c r="D1845" s="191"/>
      <c r="E1845" s="206">
        <f>IF(AND(Einträge!D1845&gt;=29,Einträge!D1845&lt;32),2,IF(AND(Einträge!D1845&gt;=32,Einträge!D1845&lt;=35),3,(IF(AND(Einträge!D1845&lt;29,Einträge!D1845&gt;0),1,IF(Einträge!D1845="",0,4)))))</f>
        <v>0</v>
      </c>
      <c r="F1845" s="351"/>
      <c r="G1845" s="352"/>
      <c r="H1845" s="351"/>
      <c r="I1845" s="352"/>
      <c r="J1845" s="345"/>
      <c r="K1845" s="346"/>
      <c r="L1845" s="346"/>
      <c r="M1845" s="188"/>
      <c r="N1845" s="31"/>
      <c r="O1845" s="30"/>
      <c r="P1845" s="30"/>
      <c r="Q1845" s="31"/>
      <c r="R1845" s="31"/>
      <c r="S1845" s="228"/>
      <c r="T1845" s="242"/>
      <c r="U1845" s="235"/>
    </row>
    <row r="1846" spans="1:21">
      <c r="A1846" s="36"/>
      <c r="B1846" s="353"/>
      <c r="C1846" s="354"/>
      <c r="D1846" s="137"/>
      <c r="E1846" s="206">
        <f>IF(AND(Einträge!D1846&gt;=29,Einträge!D1846&lt;32),2,IF(AND(Einträge!D1846&gt;=32,Einträge!D1846&lt;=35),3,(IF(AND(Einträge!D1846&lt;29,Einträge!D1846&gt;0),1,IF(Einträge!D1846="",0,4)))))</f>
        <v>0</v>
      </c>
      <c r="F1846" s="349"/>
      <c r="G1846" s="350"/>
      <c r="H1846" s="349"/>
      <c r="I1846" s="350"/>
      <c r="J1846" s="347"/>
      <c r="K1846" s="348"/>
      <c r="L1846" s="348"/>
      <c r="M1846" s="188"/>
      <c r="N1846" s="35"/>
      <c r="O1846" s="34"/>
      <c r="P1846" s="34"/>
      <c r="Q1846" s="35"/>
      <c r="R1846" s="35"/>
      <c r="S1846" s="227"/>
      <c r="T1846" s="241"/>
      <c r="U1846" s="234"/>
    </row>
    <row r="1847" spans="1:21">
      <c r="A1847" s="58"/>
      <c r="B1847" s="355"/>
      <c r="C1847" s="355"/>
      <c r="D1847" s="191"/>
      <c r="E1847" s="206">
        <f>IF(AND(Einträge!D1847&gt;=29,Einträge!D1847&lt;32),2,IF(AND(Einträge!D1847&gt;=32,Einträge!D1847&lt;=35),3,(IF(AND(Einträge!D1847&lt;29,Einträge!D1847&gt;0),1,IF(Einträge!D1847="",0,4)))))</f>
        <v>0</v>
      </c>
      <c r="F1847" s="351"/>
      <c r="G1847" s="352"/>
      <c r="H1847" s="351"/>
      <c r="I1847" s="352"/>
      <c r="J1847" s="345"/>
      <c r="K1847" s="346"/>
      <c r="L1847" s="346"/>
      <c r="M1847" s="188"/>
      <c r="N1847" s="31"/>
      <c r="O1847" s="30"/>
      <c r="P1847" s="30"/>
      <c r="Q1847" s="31"/>
      <c r="R1847" s="31"/>
      <c r="S1847" s="228"/>
      <c r="T1847" s="242"/>
      <c r="U1847" s="235"/>
    </row>
    <row r="1848" spans="1:21">
      <c r="A1848" s="36"/>
      <c r="B1848" s="353"/>
      <c r="C1848" s="354"/>
      <c r="D1848" s="137"/>
      <c r="E1848" s="206">
        <f>IF(AND(Einträge!D1848&gt;=29,Einträge!D1848&lt;32),2,IF(AND(Einträge!D1848&gt;=32,Einträge!D1848&lt;=35),3,(IF(AND(Einträge!D1848&lt;29,Einträge!D1848&gt;0),1,IF(Einträge!D1848="",0,4)))))</f>
        <v>0</v>
      </c>
      <c r="F1848" s="349"/>
      <c r="G1848" s="350"/>
      <c r="H1848" s="349"/>
      <c r="I1848" s="350"/>
      <c r="J1848" s="347"/>
      <c r="K1848" s="348"/>
      <c r="L1848" s="348"/>
      <c r="M1848" s="188"/>
      <c r="N1848" s="35"/>
      <c r="O1848" s="34"/>
      <c r="P1848" s="34"/>
      <c r="Q1848" s="35"/>
      <c r="R1848" s="35"/>
      <c r="S1848" s="227"/>
      <c r="T1848" s="241"/>
      <c r="U1848" s="234"/>
    </row>
    <row r="1849" spans="1:21">
      <c r="A1849" s="58"/>
      <c r="B1849" s="355"/>
      <c r="C1849" s="355"/>
      <c r="D1849" s="191"/>
      <c r="E1849" s="206">
        <f>IF(AND(Einträge!D1849&gt;=29,Einträge!D1849&lt;32),2,IF(AND(Einträge!D1849&gt;=32,Einträge!D1849&lt;=35),3,(IF(AND(Einträge!D1849&lt;29,Einträge!D1849&gt;0),1,IF(Einträge!D1849="",0,4)))))</f>
        <v>0</v>
      </c>
      <c r="F1849" s="351"/>
      <c r="G1849" s="352"/>
      <c r="H1849" s="351"/>
      <c r="I1849" s="352"/>
      <c r="J1849" s="345"/>
      <c r="K1849" s="346"/>
      <c r="L1849" s="346"/>
      <c r="M1849" s="188"/>
      <c r="N1849" s="31"/>
      <c r="O1849" s="30"/>
      <c r="P1849" s="30"/>
      <c r="Q1849" s="31"/>
      <c r="R1849" s="31"/>
      <c r="S1849" s="228"/>
      <c r="T1849" s="242"/>
      <c r="U1849" s="235"/>
    </row>
    <row r="1850" spans="1:21">
      <c r="A1850" s="36"/>
      <c r="B1850" s="353"/>
      <c r="C1850" s="354"/>
      <c r="D1850" s="137"/>
      <c r="E1850" s="206">
        <f>IF(AND(Einträge!D1850&gt;=29,Einträge!D1850&lt;32),2,IF(AND(Einträge!D1850&gt;=32,Einträge!D1850&lt;=35),3,(IF(AND(Einträge!D1850&lt;29,Einträge!D1850&gt;0),1,IF(Einträge!D1850="",0,4)))))</f>
        <v>0</v>
      </c>
      <c r="F1850" s="349"/>
      <c r="G1850" s="350"/>
      <c r="H1850" s="349"/>
      <c r="I1850" s="350"/>
      <c r="J1850" s="347"/>
      <c r="K1850" s="348"/>
      <c r="L1850" s="348"/>
      <c r="M1850" s="188"/>
      <c r="N1850" s="35"/>
      <c r="O1850" s="34"/>
      <c r="P1850" s="34"/>
      <c r="Q1850" s="35"/>
      <c r="R1850" s="35"/>
      <c r="S1850" s="227"/>
      <c r="T1850" s="241"/>
      <c r="U1850" s="234"/>
    </row>
    <row r="1851" spans="1:21">
      <c r="A1851" s="58"/>
      <c r="B1851" s="355"/>
      <c r="C1851" s="355"/>
      <c r="D1851" s="191"/>
      <c r="E1851" s="206">
        <f>IF(AND(Einträge!D1851&gt;=29,Einträge!D1851&lt;32),2,IF(AND(Einträge!D1851&gt;=32,Einträge!D1851&lt;=35),3,(IF(AND(Einträge!D1851&lt;29,Einträge!D1851&gt;0),1,IF(Einträge!D1851="",0,4)))))</f>
        <v>0</v>
      </c>
      <c r="F1851" s="351"/>
      <c r="G1851" s="352"/>
      <c r="H1851" s="351"/>
      <c r="I1851" s="352"/>
      <c r="J1851" s="345"/>
      <c r="K1851" s="346"/>
      <c r="L1851" s="346"/>
      <c r="M1851" s="188"/>
      <c r="N1851" s="31"/>
      <c r="O1851" s="30"/>
      <c r="P1851" s="30"/>
      <c r="Q1851" s="31"/>
      <c r="R1851" s="31"/>
      <c r="S1851" s="228"/>
      <c r="T1851" s="242"/>
      <c r="U1851" s="235"/>
    </row>
    <row r="1852" spans="1:21">
      <c r="A1852" s="36"/>
      <c r="B1852" s="353"/>
      <c r="C1852" s="354"/>
      <c r="D1852" s="137"/>
      <c r="E1852" s="206">
        <f>IF(AND(Einträge!D1852&gt;=29,Einträge!D1852&lt;32),2,IF(AND(Einträge!D1852&gt;=32,Einträge!D1852&lt;=35),3,(IF(AND(Einträge!D1852&lt;29,Einträge!D1852&gt;0),1,IF(Einträge!D1852="",0,4)))))</f>
        <v>0</v>
      </c>
      <c r="F1852" s="349"/>
      <c r="G1852" s="350"/>
      <c r="H1852" s="349"/>
      <c r="I1852" s="350"/>
      <c r="J1852" s="347"/>
      <c r="K1852" s="348"/>
      <c r="L1852" s="348"/>
      <c r="M1852" s="188"/>
      <c r="N1852" s="35"/>
      <c r="O1852" s="34"/>
      <c r="P1852" s="34"/>
      <c r="Q1852" s="35"/>
      <c r="R1852" s="35"/>
      <c r="S1852" s="227"/>
      <c r="T1852" s="241"/>
      <c r="U1852" s="234"/>
    </row>
    <row r="1853" spans="1:21">
      <c r="A1853" s="58"/>
      <c r="B1853" s="355"/>
      <c r="C1853" s="355"/>
      <c r="D1853" s="191"/>
      <c r="E1853" s="206">
        <f>IF(AND(Einträge!D1853&gt;=29,Einträge!D1853&lt;32),2,IF(AND(Einträge!D1853&gt;=32,Einträge!D1853&lt;=35),3,(IF(AND(Einträge!D1853&lt;29,Einträge!D1853&gt;0),1,IF(Einträge!D1853="",0,4)))))</f>
        <v>0</v>
      </c>
      <c r="F1853" s="351"/>
      <c r="G1853" s="352"/>
      <c r="H1853" s="351"/>
      <c r="I1853" s="352"/>
      <c r="J1853" s="345"/>
      <c r="K1853" s="346"/>
      <c r="L1853" s="346"/>
      <c r="M1853" s="188"/>
      <c r="N1853" s="31"/>
      <c r="O1853" s="30"/>
      <c r="P1853" s="30"/>
      <c r="Q1853" s="31"/>
      <c r="R1853" s="31"/>
      <c r="S1853" s="228"/>
      <c r="T1853" s="242"/>
      <c r="U1853" s="235"/>
    </row>
    <row r="1854" spans="1:21">
      <c r="A1854" s="36"/>
      <c r="B1854" s="353"/>
      <c r="C1854" s="354"/>
      <c r="D1854" s="137"/>
      <c r="E1854" s="206">
        <f>IF(AND(Einträge!D1854&gt;=29,Einträge!D1854&lt;32),2,IF(AND(Einträge!D1854&gt;=32,Einträge!D1854&lt;=35),3,(IF(AND(Einträge!D1854&lt;29,Einträge!D1854&gt;0),1,IF(Einträge!D1854="",0,4)))))</f>
        <v>0</v>
      </c>
      <c r="F1854" s="349"/>
      <c r="G1854" s="350"/>
      <c r="H1854" s="349"/>
      <c r="I1854" s="350"/>
      <c r="J1854" s="347"/>
      <c r="K1854" s="348"/>
      <c r="L1854" s="348"/>
      <c r="M1854" s="188"/>
      <c r="N1854" s="53"/>
      <c r="O1854" s="54"/>
      <c r="P1854" s="54"/>
      <c r="Q1854" s="53"/>
      <c r="R1854" s="53"/>
      <c r="S1854" s="230"/>
      <c r="T1854" s="244"/>
      <c r="U1854" s="237"/>
    </row>
    <row r="1855" spans="1:21">
      <c r="A1855" s="58"/>
      <c r="B1855" s="355"/>
      <c r="C1855" s="355"/>
      <c r="D1855" s="191"/>
      <c r="E1855" s="206">
        <f>IF(AND(Einträge!D1855&gt;=29,Einträge!D1855&lt;32),2,IF(AND(Einträge!D1855&gt;=32,Einträge!D1855&lt;=35),3,(IF(AND(Einträge!D1855&lt;29,Einträge!D1855&gt;0),1,IF(Einträge!D1855="",0,4)))))</f>
        <v>0</v>
      </c>
      <c r="F1855" s="351"/>
      <c r="G1855" s="352"/>
      <c r="H1855" s="351"/>
      <c r="I1855" s="352"/>
      <c r="J1855" s="345"/>
      <c r="K1855" s="346"/>
      <c r="L1855" s="346"/>
      <c r="M1855" s="188"/>
      <c r="N1855" s="31"/>
      <c r="O1855" s="30"/>
      <c r="P1855" s="30"/>
      <c r="Q1855" s="31"/>
      <c r="R1855" s="31"/>
      <c r="S1855" s="228"/>
      <c r="T1855" s="242"/>
      <c r="U1855" s="235"/>
    </row>
    <row r="1856" spans="1:21">
      <c r="A1856" s="36"/>
      <c r="B1856" s="353"/>
      <c r="C1856" s="354"/>
      <c r="D1856" s="137"/>
      <c r="E1856" s="206">
        <f>IF(AND(Einträge!D1856&gt;=29,Einträge!D1856&lt;32),2,IF(AND(Einträge!D1856&gt;=32,Einträge!D1856&lt;=35),3,(IF(AND(Einträge!D1856&lt;29,Einträge!D1856&gt;0),1,IF(Einträge!D1856="",0,4)))))</f>
        <v>0</v>
      </c>
      <c r="F1856" s="349"/>
      <c r="G1856" s="350"/>
      <c r="H1856" s="349"/>
      <c r="I1856" s="350"/>
      <c r="J1856" s="347"/>
      <c r="K1856" s="348"/>
      <c r="L1856" s="348"/>
      <c r="M1856" s="188"/>
      <c r="N1856" s="33"/>
      <c r="O1856" s="32"/>
      <c r="P1856" s="32"/>
      <c r="Q1856" s="33"/>
      <c r="R1856" s="33"/>
      <c r="S1856" s="229"/>
      <c r="T1856" s="243"/>
      <c r="U1856" s="236"/>
    </row>
    <row r="1857" spans="1:21">
      <c r="A1857" s="58"/>
      <c r="B1857" s="355"/>
      <c r="C1857" s="355"/>
      <c r="D1857" s="191"/>
      <c r="E1857" s="206">
        <f>IF(AND(Einträge!D1857&gt;=29,Einträge!D1857&lt;32),2,IF(AND(Einträge!D1857&gt;=32,Einträge!D1857&lt;=35),3,(IF(AND(Einträge!D1857&lt;29,Einträge!D1857&gt;0),1,IF(Einträge!D1857="",0,4)))))</f>
        <v>0</v>
      </c>
      <c r="F1857" s="351"/>
      <c r="G1857" s="352"/>
      <c r="H1857" s="351"/>
      <c r="I1857" s="352"/>
      <c r="J1857" s="345"/>
      <c r="K1857" s="346"/>
      <c r="L1857" s="346"/>
      <c r="M1857" s="188"/>
      <c r="N1857" s="31"/>
      <c r="O1857" s="30"/>
      <c r="P1857" s="30"/>
      <c r="Q1857" s="31"/>
      <c r="R1857" s="31"/>
      <c r="S1857" s="228"/>
      <c r="T1857" s="242"/>
      <c r="U1857" s="235"/>
    </row>
    <row r="1858" spans="1:21">
      <c r="A1858" s="36"/>
      <c r="B1858" s="353"/>
      <c r="C1858" s="354"/>
      <c r="D1858" s="137"/>
      <c r="E1858" s="206">
        <f>IF(AND(Einträge!D1858&gt;=29,Einträge!D1858&lt;32),2,IF(AND(Einträge!D1858&gt;=32,Einträge!D1858&lt;=35),3,(IF(AND(Einträge!D1858&lt;29,Einträge!D1858&gt;0),1,IF(Einträge!D1858="",0,4)))))</f>
        <v>0</v>
      </c>
      <c r="F1858" s="349"/>
      <c r="G1858" s="350"/>
      <c r="H1858" s="349"/>
      <c r="I1858" s="350"/>
      <c r="J1858" s="347"/>
      <c r="K1858" s="348"/>
      <c r="L1858" s="348"/>
      <c r="M1858" s="188"/>
      <c r="N1858" s="35"/>
      <c r="O1858" s="34"/>
      <c r="P1858" s="34"/>
      <c r="Q1858" s="35"/>
      <c r="R1858" s="35"/>
      <c r="S1858" s="227"/>
      <c r="T1858" s="241"/>
      <c r="U1858" s="234"/>
    </row>
    <row r="1859" spans="1:21">
      <c r="A1859" s="58"/>
      <c r="B1859" s="355"/>
      <c r="C1859" s="355"/>
      <c r="D1859" s="191"/>
      <c r="E1859" s="206">
        <f>IF(AND(Einträge!D1859&gt;=29,Einträge!D1859&lt;32),2,IF(AND(Einträge!D1859&gt;=32,Einträge!D1859&lt;=35),3,(IF(AND(Einträge!D1859&lt;29,Einträge!D1859&gt;0),1,IF(Einträge!D1859="",0,4)))))</f>
        <v>0</v>
      </c>
      <c r="F1859" s="351"/>
      <c r="G1859" s="352"/>
      <c r="H1859" s="351"/>
      <c r="I1859" s="352"/>
      <c r="J1859" s="345"/>
      <c r="K1859" s="346"/>
      <c r="L1859" s="346"/>
      <c r="M1859" s="188"/>
      <c r="N1859" s="31"/>
      <c r="O1859" s="30"/>
      <c r="P1859" s="30"/>
      <c r="Q1859" s="31"/>
      <c r="R1859" s="31"/>
      <c r="S1859" s="228"/>
      <c r="T1859" s="242"/>
      <c r="U1859" s="235"/>
    </row>
    <row r="1860" spans="1:21">
      <c r="A1860" s="36"/>
      <c r="B1860" s="353"/>
      <c r="C1860" s="354"/>
      <c r="D1860" s="137"/>
      <c r="E1860" s="206">
        <f>IF(AND(Einträge!D1860&gt;=29,Einträge!D1860&lt;32),2,IF(AND(Einträge!D1860&gt;=32,Einträge!D1860&lt;=35),3,(IF(AND(Einträge!D1860&lt;29,Einträge!D1860&gt;0),1,IF(Einträge!D1860="",0,4)))))</f>
        <v>0</v>
      </c>
      <c r="F1860" s="349"/>
      <c r="G1860" s="350"/>
      <c r="H1860" s="349"/>
      <c r="I1860" s="350"/>
      <c r="J1860" s="347"/>
      <c r="K1860" s="348"/>
      <c r="L1860" s="348"/>
      <c r="M1860" s="188"/>
      <c r="N1860" s="35"/>
      <c r="O1860" s="34"/>
      <c r="P1860" s="34"/>
      <c r="Q1860" s="35"/>
      <c r="R1860" s="35"/>
      <c r="S1860" s="227"/>
      <c r="T1860" s="241"/>
      <c r="U1860" s="234"/>
    </row>
    <row r="1861" spans="1:21">
      <c r="A1861" s="58"/>
      <c r="B1861" s="355"/>
      <c r="C1861" s="355"/>
      <c r="D1861" s="191"/>
      <c r="E1861" s="206">
        <f>IF(AND(Einträge!D1861&gt;=29,Einträge!D1861&lt;32),2,IF(AND(Einträge!D1861&gt;=32,Einträge!D1861&lt;=35),3,(IF(AND(Einträge!D1861&lt;29,Einträge!D1861&gt;0),1,IF(Einträge!D1861="",0,4)))))</f>
        <v>0</v>
      </c>
      <c r="F1861" s="351"/>
      <c r="G1861" s="352"/>
      <c r="H1861" s="351"/>
      <c r="I1861" s="352"/>
      <c r="J1861" s="345"/>
      <c r="K1861" s="346"/>
      <c r="L1861" s="346"/>
      <c r="M1861" s="188"/>
      <c r="N1861" s="31"/>
      <c r="O1861" s="30"/>
      <c r="P1861" s="30"/>
      <c r="Q1861" s="31"/>
      <c r="R1861" s="31"/>
      <c r="S1861" s="228"/>
      <c r="T1861" s="242"/>
      <c r="U1861" s="235"/>
    </row>
    <row r="1862" spans="1:21">
      <c r="A1862" s="36"/>
      <c r="B1862" s="353"/>
      <c r="C1862" s="354"/>
      <c r="D1862" s="137"/>
      <c r="E1862" s="206">
        <f>IF(AND(Einträge!D1862&gt;=29,Einträge!D1862&lt;32),2,IF(AND(Einträge!D1862&gt;=32,Einträge!D1862&lt;=35),3,(IF(AND(Einträge!D1862&lt;29,Einträge!D1862&gt;0),1,IF(Einträge!D1862="",0,4)))))</f>
        <v>0</v>
      </c>
      <c r="F1862" s="349"/>
      <c r="G1862" s="350"/>
      <c r="H1862" s="349"/>
      <c r="I1862" s="350"/>
      <c r="J1862" s="347"/>
      <c r="K1862" s="348"/>
      <c r="L1862" s="348"/>
      <c r="M1862" s="188"/>
      <c r="N1862" s="35"/>
      <c r="O1862" s="34"/>
      <c r="P1862" s="34"/>
      <c r="Q1862" s="35"/>
      <c r="R1862" s="35"/>
      <c r="S1862" s="227"/>
      <c r="T1862" s="241"/>
      <c r="U1862" s="234"/>
    </row>
    <row r="1863" spans="1:21">
      <c r="A1863" s="58"/>
      <c r="B1863" s="355"/>
      <c r="C1863" s="355"/>
      <c r="D1863" s="191"/>
      <c r="E1863" s="206">
        <f>IF(AND(Einträge!D1863&gt;=29,Einträge!D1863&lt;32),2,IF(AND(Einträge!D1863&gt;=32,Einträge!D1863&lt;=35),3,(IF(AND(Einträge!D1863&lt;29,Einträge!D1863&gt;0),1,IF(Einträge!D1863="",0,4)))))</f>
        <v>0</v>
      </c>
      <c r="F1863" s="351"/>
      <c r="G1863" s="352"/>
      <c r="H1863" s="351"/>
      <c r="I1863" s="352"/>
      <c r="J1863" s="345"/>
      <c r="K1863" s="346"/>
      <c r="L1863" s="346"/>
      <c r="M1863" s="188"/>
      <c r="N1863" s="31"/>
      <c r="O1863" s="30"/>
      <c r="P1863" s="30"/>
      <c r="Q1863" s="31"/>
      <c r="R1863" s="31"/>
      <c r="S1863" s="228"/>
      <c r="T1863" s="242"/>
      <c r="U1863" s="235"/>
    </row>
    <row r="1864" spans="1:21">
      <c r="A1864" s="36"/>
      <c r="B1864" s="353"/>
      <c r="C1864" s="354"/>
      <c r="D1864" s="137"/>
      <c r="E1864" s="206">
        <f>IF(AND(Einträge!D1864&gt;=29,Einträge!D1864&lt;32),2,IF(AND(Einträge!D1864&gt;=32,Einträge!D1864&lt;=35),3,(IF(AND(Einträge!D1864&lt;29,Einträge!D1864&gt;0),1,IF(Einträge!D1864="",0,4)))))</f>
        <v>0</v>
      </c>
      <c r="F1864" s="349"/>
      <c r="G1864" s="350"/>
      <c r="H1864" s="349"/>
      <c r="I1864" s="350"/>
      <c r="J1864" s="347"/>
      <c r="K1864" s="348"/>
      <c r="L1864" s="348"/>
      <c r="M1864" s="188"/>
      <c r="N1864" s="35"/>
      <c r="O1864" s="34"/>
      <c r="P1864" s="34"/>
      <c r="Q1864" s="35"/>
      <c r="R1864" s="35"/>
      <c r="S1864" s="227"/>
      <c r="T1864" s="241"/>
      <c r="U1864" s="234"/>
    </row>
    <row r="1865" spans="1:21">
      <c r="A1865" s="58"/>
      <c r="B1865" s="355"/>
      <c r="C1865" s="355"/>
      <c r="D1865" s="191"/>
      <c r="E1865" s="206">
        <f>IF(AND(Einträge!D1865&gt;=29,Einträge!D1865&lt;32),2,IF(AND(Einträge!D1865&gt;=32,Einträge!D1865&lt;=35),3,(IF(AND(Einträge!D1865&lt;29,Einträge!D1865&gt;0),1,IF(Einträge!D1865="",0,4)))))</f>
        <v>0</v>
      </c>
      <c r="F1865" s="351"/>
      <c r="G1865" s="352"/>
      <c r="H1865" s="351"/>
      <c r="I1865" s="352"/>
      <c r="J1865" s="345"/>
      <c r="K1865" s="346"/>
      <c r="L1865" s="346"/>
      <c r="M1865" s="188"/>
      <c r="N1865" s="31"/>
      <c r="O1865" s="30"/>
      <c r="P1865" s="30"/>
      <c r="Q1865" s="31"/>
      <c r="R1865" s="31"/>
      <c r="S1865" s="228"/>
      <c r="T1865" s="242"/>
      <c r="U1865" s="235"/>
    </row>
    <row r="1866" spans="1:21">
      <c r="A1866" s="36"/>
      <c r="B1866" s="353"/>
      <c r="C1866" s="354"/>
      <c r="D1866" s="137"/>
      <c r="E1866" s="206">
        <f>IF(AND(Einträge!D1866&gt;=29,Einträge!D1866&lt;32),2,IF(AND(Einträge!D1866&gt;=32,Einträge!D1866&lt;=35),3,(IF(AND(Einträge!D1866&lt;29,Einträge!D1866&gt;0),1,IF(Einträge!D1866="",0,4)))))</f>
        <v>0</v>
      </c>
      <c r="F1866" s="349"/>
      <c r="G1866" s="350"/>
      <c r="H1866" s="349"/>
      <c r="I1866" s="350"/>
      <c r="J1866" s="347"/>
      <c r="K1866" s="348"/>
      <c r="L1866" s="348"/>
      <c r="M1866" s="188"/>
      <c r="N1866" s="35"/>
      <c r="O1866" s="34"/>
      <c r="P1866" s="34"/>
      <c r="Q1866" s="35"/>
      <c r="R1866" s="35"/>
      <c r="S1866" s="227"/>
      <c r="T1866" s="241"/>
      <c r="U1866" s="234"/>
    </row>
    <row r="1867" spans="1:21">
      <c r="A1867" s="58"/>
      <c r="B1867" s="355"/>
      <c r="C1867" s="355"/>
      <c r="D1867" s="191"/>
      <c r="E1867" s="206">
        <f>IF(AND(Einträge!D1867&gt;=29,Einträge!D1867&lt;32),2,IF(AND(Einträge!D1867&gt;=32,Einträge!D1867&lt;=35),3,(IF(AND(Einträge!D1867&lt;29,Einträge!D1867&gt;0),1,IF(Einträge!D1867="",0,4)))))</f>
        <v>0</v>
      </c>
      <c r="F1867" s="351"/>
      <c r="G1867" s="352"/>
      <c r="H1867" s="351"/>
      <c r="I1867" s="352"/>
      <c r="J1867" s="345"/>
      <c r="K1867" s="346"/>
      <c r="L1867" s="346"/>
      <c r="M1867" s="188"/>
      <c r="N1867" s="31"/>
      <c r="O1867" s="30"/>
      <c r="P1867" s="30"/>
      <c r="Q1867" s="31"/>
      <c r="R1867" s="31"/>
      <c r="S1867" s="228"/>
      <c r="T1867" s="242"/>
      <c r="U1867" s="235"/>
    </row>
    <row r="1868" spans="1:21">
      <c r="A1868" s="36"/>
      <c r="B1868" s="353"/>
      <c r="C1868" s="354"/>
      <c r="D1868" s="137"/>
      <c r="E1868" s="206">
        <f>IF(AND(Einträge!D1868&gt;=29,Einträge!D1868&lt;32),2,IF(AND(Einträge!D1868&gt;=32,Einträge!D1868&lt;=35),3,(IF(AND(Einträge!D1868&lt;29,Einträge!D1868&gt;0),1,IF(Einträge!D1868="",0,4)))))</f>
        <v>0</v>
      </c>
      <c r="F1868" s="349"/>
      <c r="G1868" s="350"/>
      <c r="H1868" s="349"/>
      <c r="I1868" s="350"/>
      <c r="J1868" s="347"/>
      <c r="K1868" s="348"/>
      <c r="L1868" s="348"/>
      <c r="M1868" s="188"/>
      <c r="N1868" s="35"/>
      <c r="O1868" s="34"/>
      <c r="P1868" s="34"/>
      <c r="Q1868" s="35"/>
      <c r="R1868" s="35"/>
      <c r="S1868" s="227"/>
      <c r="T1868" s="241"/>
      <c r="U1868" s="234"/>
    </row>
    <row r="1869" spans="1:21">
      <c r="A1869" s="58"/>
      <c r="B1869" s="355"/>
      <c r="C1869" s="355"/>
      <c r="D1869" s="191"/>
      <c r="E1869" s="206">
        <f>IF(AND(Einträge!D1869&gt;=29,Einträge!D1869&lt;32),2,IF(AND(Einträge!D1869&gt;=32,Einträge!D1869&lt;=35),3,(IF(AND(Einträge!D1869&lt;29,Einträge!D1869&gt;0),1,IF(Einträge!D1869="",0,4)))))</f>
        <v>0</v>
      </c>
      <c r="F1869" s="351"/>
      <c r="G1869" s="352"/>
      <c r="H1869" s="351"/>
      <c r="I1869" s="352"/>
      <c r="J1869" s="345"/>
      <c r="K1869" s="346"/>
      <c r="L1869" s="346"/>
      <c r="M1869" s="188"/>
      <c r="N1869" s="31"/>
      <c r="O1869" s="30"/>
      <c r="P1869" s="30"/>
      <c r="Q1869" s="31"/>
      <c r="R1869" s="31"/>
      <c r="S1869" s="228"/>
      <c r="T1869" s="242"/>
      <c r="U1869" s="235"/>
    </row>
    <row r="1870" spans="1:21">
      <c r="A1870" s="36"/>
      <c r="B1870" s="353"/>
      <c r="C1870" s="354"/>
      <c r="D1870" s="137"/>
      <c r="E1870" s="206">
        <f>IF(AND(Einträge!D1870&gt;=29,Einträge!D1870&lt;32),2,IF(AND(Einträge!D1870&gt;=32,Einträge!D1870&lt;=35),3,(IF(AND(Einträge!D1870&lt;29,Einträge!D1870&gt;0),1,IF(Einträge!D1870="",0,4)))))</f>
        <v>0</v>
      </c>
      <c r="F1870" s="349"/>
      <c r="G1870" s="350"/>
      <c r="H1870" s="349"/>
      <c r="I1870" s="350"/>
      <c r="J1870" s="347"/>
      <c r="K1870" s="348"/>
      <c r="L1870" s="348"/>
      <c r="M1870" s="188"/>
      <c r="N1870" s="35"/>
      <c r="O1870" s="34"/>
      <c r="P1870" s="34"/>
      <c r="Q1870" s="35"/>
      <c r="R1870" s="35"/>
      <c r="S1870" s="227"/>
      <c r="T1870" s="241"/>
      <c r="U1870" s="234"/>
    </row>
    <row r="1871" spans="1:21">
      <c r="A1871" s="58"/>
      <c r="B1871" s="355"/>
      <c r="C1871" s="355"/>
      <c r="D1871" s="191"/>
      <c r="E1871" s="206">
        <f>IF(AND(Einträge!D1871&gt;=29,Einträge!D1871&lt;32),2,IF(AND(Einträge!D1871&gt;=32,Einträge!D1871&lt;=35),3,(IF(AND(Einträge!D1871&lt;29,Einträge!D1871&gt;0),1,IF(Einträge!D1871="",0,4)))))</f>
        <v>0</v>
      </c>
      <c r="F1871" s="351"/>
      <c r="G1871" s="352"/>
      <c r="H1871" s="351"/>
      <c r="I1871" s="352"/>
      <c r="J1871" s="345"/>
      <c r="K1871" s="346"/>
      <c r="L1871" s="346"/>
      <c r="M1871" s="188"/>
      <c r="N1871" s="31"/>
      <c r="O1871" s="30"/>
      <c r="P1871" s="30"/>
      <c r="Q1871" s="31"/>
      <c r="R1871" s="31"/>
      <c r="S1871" s="228"/>
      <c r="T1871" s="242"/>
      <c r="U1871" s="235"/>
    </row>
    <row r="1872" spans="1:21">
      <c r="A1872" s="36"/>
      <c r="B1872" s="353"/>
      <c r="C1872" s="354"/>
      <c r="D1872" s="137"/>
      <c r="E1872" s="206">
        <f>IF(AND(Einträge!D1872&gt;=29,Einträge!D1872&lt;32),2,IF(AND(Einträge!D1872&gt;=32,Einträge!D1872&lt;=35),3,(IF(AND(Einträge!D1872&lt;29,Einträge!D1872&gt;0),1,IF(Einträge!D1872="",0,4)))))</f>
        <v>0</v>
      </c>
      <c r="F1872" s="349"/>
      <c r="G1872" s="350"/>
      <c r="H1872" s="349"/>
      <c r="I1872" s="350"/>
      <c r="J1872" s="347"/>
      <c r="K1872" s="348"/>
      <c r="L1872" s="348"/>
      <c r="M1872" s="188"/>
      <c r="N1872" s="35"/>
      <c r="O1872" s="34"/>
      <c r="P1872" s="34"/>
      <c r="Q1872" s="35"/>
      <c r="R1872" s="35"/>
      <c r="S1872" s="227"/>
      <c r="T1872" s="241"/>
      <c r="U1872" s="234"/>
    </row>
    <row r="1873" spans="1:21">
      <c r="A1873" s="58"/>
      <c r="B1873" s="355"/>
      <c r="C1873" s="355"/>
      <c r="D1873" s="191"/>
      <c r="E1873" s="206">
        <f>IF(AND(Einträge!D1873&gt;=29,Einträge!D1873&lt;32),2,IF(AND(Einträge!D1873&gt;=32,Einträge!D1873&lt;=35),3,(IF(AND(Einträge!D1873&lt;29,Einträge!D1873&gt;0),1,IF(Einträge!D1873="",0,4)))))</f>
        <v>0</v>
      </c>
      <c r="F1873" s="351"/>
      <c r="G1873" s="352"/>
      <c r="H1873" s="351"/>
      <c r="I1873" s="352"/>
      <c r="J1873" s="345"/>
      <c r="K1873" s="346"/>
      <c r="L1873" s="346"/>
      <c r="M1873" s="188"/>
      <c r="N1873" s="31"/>
      <c r="O1873" s="30"/>
      <c r="P1873" s="30"/>
      <c r="Q1873" s="31"/>
      <c r="R1873" s="31"/>
      <c r="S1873" s="228"/>
      <c r="T1873" s="242"/>
      <c r="U1873" s="235"/>
    </row>
    <row r="1874" spans="1:21">
      <c r="A1874" s="36"/>
      <c r="B1874" s="353"/>
      <c r="C1874" s="354"/>
      <c r="D1874" s="137"/>
      <c r="E1874" s="206">
        <f>IF(AND(Einträge!D1874&gt;=29,Einträge!D1874&lt;32),2,IF(AND(Einträge!D1874&gt;=32,Einträge!D1874&lt;=35),3,(IF(AND(Einträge!D1874&lt;29,Einträge!D1874&gt;0),1,IF(Einträge!D1874="",0,4)))))</f>
        <v>0</v>
      </c>
      <c r="F1874" s="349"/>
      <c r="G1874" s="350"/>
      <c r="H1874" s="349"/>
      <c r="I1874" s="350"/>
      <c r="J1874" s="347"/>
      <c r="K1874" s="348"/>
      <c r="L1874" s="348"/>
      <c r="M1874" s="188"/>
      <c r="N1874" s="53"/>
      <c r="O1874" s="54"/>
      <c r="P1874" s="54"/>
      <c r="Q1874" s="53"/>
      <c r="R1874" s="53"/>
      <c r="S1874" s="230"/>
      <c r="T1874" s="244"/>
      <c r="U1874" s="237"/>
    </row>
    <row r="1875" spans="1:21">
      <c r="A1875" s="58"/>
      <c r="B1875" s="355"/>
      <c r="C1875" s="355"/>
      <c r="D1875" s="191"/>
      <c r="E1875" s="206">
        <f>IF(AND(Einträge!D1875&gt;=29,Einträge!D1875&lt;32),2,IF(AND(Einträge!D1875&gt;=32,Einträge!D1875&lt;=35),3,(IF(AND(Einträge!D1875&lt;29,Einträge!D1875&gt;0),1,IF(Einträge!D1875="",0,4)))))</f>
        <v>0</v>
      </c>
      <c r="F1875" s="351"/>
      <c r="G1875" s="352"/>
      <c r="H1875" s="351"/>
      <c r="I1875" s="352"/>
      <c r="J1875" s="345"/>
      <c r="K1875" s="346"/>
      <c r="L1875" s="346"/>
      <c r="M1875" s="188"/>
      <c r="N1875" s="31"/>
      <c r="O1875" s="30"/>
      <c r="P1875" s="30"/>
      <c r="Q1875" s="31"/>
      <c r="R1875" s="31"/>
      <c r="S1875" s="228"/>
      <c r="T1875" s="242"/>
      <c r="U1875" s="235"/>
    </row>
    <row r="1876" spans="1:21">
      <c r="A1876" s="36"/>
      <c r="B1876" s="353"/>
      <c r="C1876" s="354"/>
      <c r="D1876" s="137"/>
      <c r="E1876" s="206">
        <f>IF(AND(Einträge!D1876&gt;=29,Einträge!D1876&lt;32),2,IF(AND(Einträge!D1876&gt;=32,Einträge!D1876&lt;=35),3,(IF(AND(Einträge!D1876&lt;29,Einträge!D1876&gt;0),1,IF(Einträge!D1876="",0,4)))))</f>
        <v>0</v>
      </c>
      <c r="F1876" s="349"/>
      <c r="G1876" s="350"/>
      <c r="H1876" s="349"/>
      <c r="I1876" s="350"/>
      <c r="J1876" s="347"/>
      <c r="K1876" s="348"/>
      <c r="L1876" s="348"/>
      <c r="M1876" s="188"/>
      <c r="N1876" s="33"/>
      <c r="O1876" s="32"/>
      <c r="P1876" s="32"/>
      <c r="Q1876" s="33"/>
      <c r="R1876" s="33"/>
      <c r="S1876" s="229"/>
      <c r="T1876" s="243"/>
      <c r="U1876" s="236"/>
    </row>
    <row r="1877" spans="1:21">
      <c r="A1877" s="58"/>
      <c r="B1877" s="355"/>
      <c r="C1877" s="355"/>
      <c r="D1877" s="191"/>
      <c r="E1877" s="206">
        <f>IF(AND(Einträge!D1877&gt;=29,Einträge!D1877&lt;32),2,IF(AND(Einträge!D1877&gt;=32,Einträge!D1877&lt;=35),3,(IF(AND(Einträge!D1877&lt;29,Einträge!D1877&gt;0),1,IF(Einträge!D1877="",0,4)))))</f>
        <v>0</v>
      </c>
      <c r="F1877" s="351"/>
      <c r="G1877" s="352"/>
      <c r="H1877" s="351"/>
      <c r="I1877" s="352"/>
      <c r="J1877" s="345"/>
      <c r="K1877" s="346"/>
      <c r="L1877" s="346"/>
      <c r="M1877" s="188"/>
      <c r="N1877" s="31"/>
      <c r="O1877" s="30"/>
      <c r="P1877" s="30"/>
      <c r="Q1877" s="31"/>
      <c r="R1877" s="31"/>
      <c r="S1877" s="228"/>
      <c r="T1877" s="242"/>
      <c r="U1877" s="235"/>
    </row>
    <row r="1878" spans="1:21">
      <c r="A1878" s="36"/>
      <c r="B1878" s="353"/>
      <c r="C1878" s="354"/>
      <c r="D1878" s="137"/>
      <c r="E1878" s="206">
        <f>IF(AND(Einträge!D1878&gt;=29,Einträge!D1878&lt;32),2,IF(AND(Einträge!D1878&gt;=32,Einträge!D1878&lt;=35),3,(IF(AND(Einträge!D1878&lt;29,Einträge!D1878&gt;0),1,IF(Einträge!D1878="",0,4)))))</f>
        <v>0</v>
      </c>
      <c r="F1878" s="349"/>
      <c r="G1878" s="350"/>
      <c r="H1878" s="349"/>
      <c r="I1878" s="350"/>
      <c r="J1878" s="347"/>
      <c r="K1878" s="348"/>
      <c r="L1878" s="348"/>
      <c r="M1878" s="188"/>
      <c r="N1878" s="35"/>
      <c r="O1878" s="34"/>
      <c r="P1878" s="34"/>
      <c r="Q1878" s="35"/>
      <c r="R1878" s="35"/>
      <c r="S1878" s="227"/>
      <c r="T1878" s="241"/>
      <c r="U1878" s="234"/>
    </row>
    <row r="1879" spans="1:21">
      <c r="A1879" s="58"/>
      <c r="B1879" s="355"/>
      <c r="C1879" s="355"/>
      <c r="D1879" s="191"/>
      <c r="E1879" s="206">
        <f>IF(AND(Einträge!D1879&gt;=29,Einträge!D1879&lt;32),2,IF(AND(Einträge!D1879&gt;=32,Einträge!D1879&lt;=35),3,(IF(AND(Einträge!D1879&lt;29,Einträge!D1879&gt;0),1,IF(Einträge!D1879="",0,4)))))</f>
        <v>0</v>
      </c>
      <c r="F1879" s="351"/>
      <c r="G1879" s="352"/>
      <c r="H1879" s="351"/>
      <c r="I1879" s="352"/>
      <c r="J1879" s="345"/>
      <c r="K1879" s="346"/>
      <c r="L1879" s="346"/>
      <c r="M1879" s="188"/>
      <c r="N1879" s="31"/>
      <c r="O1879" s="30"/>
      <c r="P1879" s="30"/>
      <c r="Q1879" s="31"/>
      <c r="R1879" s="31"/>
      <c r="S1879" s="228"/>
      <c r="T1879" s="242"/>
      <c r="U1879" s="235"/>
    </row>
    <row r="1880" spans="1:21">
      <c r="A1880" s="36"/>
      <c r="B1880" s="353"/>
      <c r="C1880" s="354"/>
      <c r="D1880" s="137"/>
      <c r="E1880" s="206">
        <f>IF(AND(Einträge!D1880&gt;=29,Einträge!D1880&lt;32),2,IF(AND(Einträge!D1880&gt;=32,Einträge!D1880&lt;=35),3,(IF(AND(Einträge!D1880&lt;29,Einträge!D1880&gt;0),1,IF(Einträge!D1880="",0,4)))))</f>
        <v>0</v>
      </c>
      <c r="F1880" s="349"/>
      <c r="G1880" s="350"/>
      <c r="H1880" s="349"/>
      <c r="I1880" s="350"/>
      <c r="J1880" s="347"/>
      <c r="K1880" s="348"/>
      <c r="L1880" s="348"/>
      <c r="M1880" s="188"/>
      <c r="N1880" s="35"/>
      <c r="O1880" s="34"/>
      <c r="P1880" s="34"/>
      <c r="Q1880" s="35"/>
      <c r="R1880" s="35"/>
      <c r="S1880" s="227"/>
      <c r="T1880" s="241"/>
      <c r="U1880" s="234"/>
    </row>
    <row r="1881" spans="1:21">
      <c r="A1881" s="58"/>
      <c r="B1881" s="355"/>
      <c r="C1881" s="355"/>
      <c r="D1881" s="191"/>
      <c r="E1881" s="206">
        <f>IF(AND(Einträge!D1881&gt;=29,Einträge!D1881&lt;32),2,IF(AND(Einträge!D1881&gt;=32,Einträge!D1881&lt;=35),3,(IF(AND(Einträge!D1881&lt;29,Einträge!D1881&gt;0),1,IF(Einträge!D1881="",0,4)))))</f>
        <v>0</v>
      </c>
      <c r="F1881" s="351"/>
      <c r="G1881" s="352"/>
      <c r="H1881" s="351"/>
      <c r="I1881" s="352"/>
      <c r="J1881" s="345"/>
      <c r="K1881" s="346"/>
      <c r="L1881" s="346"/>
      <c r="M1881" s="188"/>
      <c r="N1881" s="31"/>
      <c r="O1881" s="30"/>
      <c r="P1881" s="30"/>
      <c r="Q1881" s="31"/>
      <c r="R1881" s="31"/>
      <c r="S1881" s="228"/>
      <c r="T1881" s="242"/>
      <c r="U1881" s="235"/>
    </row>
    <row r="1882" spans="1:21">
      <c r="A1882" s="36"/>
      <c r="B1882" s="353"/>
      <c r="C1882" s="354"/>
      <c r="D1882" s="137"/>
      <c r="E1882" s="206">
        <f>IF(AND(Einträge!D1882&gt;=29,Einträge!D1882&lt;32),2,IF(AND(Einträge!D1882&gt;=32,Einträge!D1882&lt;=35),3,(IF(AND(Einträge!D1882&lt;29,Einträge!D1882&gt;0),1,IF(Einträge!D1882="",0,4)))))</f>
        <v>0</v>
      </c>
      <c r="F1882" s="349"/>
      <c r="G1882" s="350"/>
      <c r="H1882" s="349"/>
      <c r="I1882" s="350"/>
      <c r="J1882" s="347"/>
      <c r="K1882" s="348"/>
      <c r="L1882" s="348"/>
      <c r="M1882" s="188"/>
      <c r="N1882" s="35"/>
      <c r="O1882" s="34"/>
      <c r="P1882" s="34"/>
      <c r="Q1882" s="35"/>
      <c r="R1882" s="35"/>
      <c r="S1882" s="227"/>
      <c r="T1882" s="241"/>
      <c r="U1882" s="234"/>
    </row>
    <row r="1883" spans="1:21">
      <c r="A1883" s="58"/>
      <c r="B1883" s="355"/>
      <c r="C1883" s="355"/>
      <c r="D1883" s="191"/>
      <c r="E1883" s="206">
        <f>IF(AND(Einträge!D1883&gt;=29,Einträge!D1883&lt;32),2,IF(AND(Einträge!D1883&gt;=32,Einträge!D1883&lt;=35),3,(IF(AND(Einträge!D1883&lt;29,Einträge!D1883&gt;0),1,IF(Einträge!D1883="",0,4)))))</f>
        <v>0</v>
      </c>
      <c r="F1883" s="351"/>
      <c r="G1883" s="352"/>
      <c r="H1883" s="351"/>
      <c r="I1883" s="352"/>
      <c r="J1883" s="345"/>
      <c r="K1883" s="346"/>
      <c r="L1883" s="346"/>
      <c r="M1883" s="188"/>
      <c r="N1883" s="31"/>
      <c r="O1883" s="30"/>
      <c r="P1883" s="30"/>
      <c r="Q1883" s="31"/>
      <c r="R1883" s="31"/>
      <c r="S1883" s="228"/>
      <c r="T1883" s="242"/>
      <c r="U1883" s="235"/>
    </row>
    <row r="1884" spans="1:21">
      <c r="A1884" s="36"/>
      <c r="B1884" s="353"/>
      <c r="C1884" s="354"/>
      <c r="D1884" s="137"/>
      <c r="E1884" s="206">
        <f>IF(AND(Einträge!D1884&gt;=29,Einträge!D1884&lt;32),2,IF(AND(Einträge!D1884&gt;=32,Einträge!D1884&lt;=35),3,(IF(AND(Einträge!D1884&lt;29,Einträge!D1884&gt;0),1,IF(Einträge!D1884="",0,4)))))</f>
        <v>0</v>
      </c>
      <c r="F1884" s="349"/>
      <c r="G1884" s="350"/>
      <c r="H1884" s="349"/>
      <c r="I1884" s="350"/>
      <c r="J1884" s="347"/>
      <c r="K1884" s="348"/>
      <c r="L1884" s="348"/>
      <c r="M1884" s="188"/>
      <c r="N1884" s="35"/>
      <c r="O1884" s="34"/>
      <c r="P1884" s="34"/>
      <c r="Q1884" s="35"/>
      <c r="R1884" s="35"/>
      <c r="S1884" s="227"/>
      <c r="T1884" s="241"/>
      <c r="U1884" s="234"/>
    </row>
    <row r="1885" spans="1:21">
      <c r="A1885" s="58"/>
      <c r="B1885" s="355"/>
      <c r="C1885" s="355"/>
      <c r="D1885" s="191"/>
      <c r="E1885" s="206">
        <f>IF(AND(Einträge!D1885&gt;=29,Einträge!D1885&lt;32),2,IF(AND(Einträge!D1885&gt;=32,Einträge!D1885&lt;=35),3,(IF(AND(Einträge!D1885&lt;29,Einträge!D1885&gt;0),1,IF(Einträge!D1885="",0,4)))))</f>
        <v>0</v>
      </c>
      <c r="F1885" s="351"/>
      <c r="G1885" s="352"/>
      <c r="H1885" s="351"/>
      <c r="I1885" s="352"/>
      <c r="J1885" s="345"/>
      <c r="K1885" s="346"/>
      <c r="L1885" s="346"/>
      <c r="M1885" s="188"/>
      <c r="N1885" s="31"/>
      <c r="O1885" s="30"/>
      <c r="P1885" s="30"/>
      <c r="Q1885" s="31"/>
      <c r="R1885" s="31"/>
      <c r="S1885" s="228"/>
      <c r="T1885" s="242"/>
      <c r="U1885" s="235"/>
    </row>
    <row r="1886" spans="1:21">
      <c r="A1886" s="36"/>
      <c r="B1886" s="353"/>
      <c r="C1886" s="354"/>
      <c r="D1886" s="137"/>
      <c r="E1886" s="206">
        <f>IF(AND(Einträge!D1886&gt;=29,Einträge!D1886&lt;32),2,IF(AND(Einträge!D1886&gt;=32,Einträge!D1886&lt;=35),3,(IF(AND(Einträge!D1886&lt;29,Einträge!D1886&gt;0),1,IF(Einträge!D1886="",0,4)))))</f>
        <v>0</v>
      </c>
      <c r="F1886" s="349"/>
      <c r="G1886" s="350"/>
      <c r="H1886" s="349"/>
      <c r="I1886" s="350"/>
      <c r="J1886" s="347"/>
      <c r="K1886" s="348"/>
      <c r="L1886" s="348"/>
      <c r="M1886" s="188"/>
      <c r="N1886" s="35"/>
      <c r="O1886" s="34"/>
      <c r="P1886" s="34"/>
      <c r="Q1886" s="35"/>
      <c r="R1886" s="35"/>
      <c r="S1886" s="227"/>
      <c r="T1886" s="241"/>
      <c r="U1886" s="234"/>
    </row>
    <row r="1887" spans="1:21">
      <c r="A1887" s="58"/>
      <c r="B1887" s="355"/>
      <c r="C1887" s="355"/>
      <c r="D1887" s="191"/>
      <c r="E1887" s="206">
        <f>IF(AND(Einträge!D1887&gt;=29,Einträge!D1887&lt;32),2,IF(AND(Einträge!D1887&gt;=32,Einträge!D1887&lt;=35),3,(IF(AND(Einträge!D1887&lt;29,Einträge!D1887&gt;0),1,IF(Einträge!D1887="",0,4)))))</f>
        <v>0</v>
      </c>
      <c r="F1887" s="351"/>
      <c r="G1887" s="352"/>
      <c r="H1887" s="351"/>
      <c r="I1887" s="352"/>
      <c r="J1887" s="345"/>
      <c r="K1887" s="346"/>
      <c r="L1887" s="346"/>
      <c r="M1887" s="188"/>
      <c r="N1887" s="31"/>
      <c r="O1887" s="30"/>
      <c r="P1887" s="30"/>
      <c r="Q1887" s="31"/>
      <c r="R1887" s="31"/>
      <c r="S1887" s="228"/>
      <c r="T1887" s="242"/>
      <c r="U1887" s="235"/>
    </row>
    <row r="1888" spans="1:21">
      <c r="A1888" s="36"/>
      <c r="B1888" s="353"/>
      <c r="C1888" s="354"/>
      <c r="D1888" s="137"/>
      <c r="E1888" s="206">
        <f>IF(AND(Einträge!D1888&gt;=29,Einträge!D1888&lt;32),2,IF(AND(Einträge!D1888&gt;=32,Einträge!D1888&lt;=35),3,(IF(AND(Einträge!D1888&lt;29,Einträge!D1888&gt;0),1,IF(Einträge!D1888="",0,4)))))</f>
        <v>0</v>
      </c>
      <c r="F1888" s="349"/>
      <c r="G1888" s="350"/>
      <c r="H1888" s="349"/>
      <c r="I1888" s="350"/>
      <c r="J1888" s="347"/>
      <c r="K1888" s="348"/>
      <c r="L1888" s="348"/>
      <c r="M1888" s="188"/>
      <c r="N1888" s="35"/>
      <c r="O1888" s="34"/>
      <c r="P1888" s="34"/>
      <c r="Q1888" s="35"/>
      <c r="R1888" s="35"/>
      <c r="S1888" s="227"/>
      <c r="T1888" s="241"/>
      <c r="U1888" s="234"/>
    </row>
    <row r="1889" spans="1:21">
      <c r="A1889" s="58"/>
      <c r="B1889" s="355"/>
      <c r="C1889" s="355"/>
      <c r="D1889" s="191"/>
      <c r="E1889" s="206">
        <f>IF(AND(Einträge!D1889&gt;=29,Einträge!D1889&lt;32),2,IF(AND(Einträge!D1889&gt;=32,Einträge!D1889&lt;=35),3,(IF(AND(Einträge!D1889&lt;29,Einträge!D1889&gt;0),1,IF(Einträge!D1889="",0,4)))))</f>
        <v>0</v>
      </c>
      <c r="F1889" s="351"/>
      <c r="G1889" s="352"/>
      <c r="H1889" s="351"/>
      <c r="I1889" s="352"/>
      <c r="J1889" s="345"/>
      <c r="K1889" s="346"/>
      <c r="L1889" s="346"/>
      <c r="M1889" s="188"/>
      <c r="N1889" s="31"/>
      <c r="O1889" s="30"/>
      <c r="P1889" s="30"/>
      <c r="Q1889" s="31"/>
      <c r="R1889" s="31"/>
      <c r="S1889" s="228"/>
      <c r="T1889" s="242"/>
      <c r="U1889" s="235"/>
    </row>
    <row r="1890" spans="1:21">
      <c r="A1890" s="36"/>
      <c r="B1890" s="353"/>
      <c r="C1890" s="354"/>
      <c r="D1890" s="137"/>
      <c r="E1890" s="206">
        <f>IF(AND(Einträge!D1890&gt;=29,Einträge!D1890&lt;32),2,IF(AND(Einträge!D1890&gt;=32,Einträge!D1890&lt;=35),3,(IF(AND(Einträge!D1890&lt;29,Einträge!D1890&gt;0),1,IF(Einträge!D1890="",0,4)))))</f>
        <v>0</v>
      </c>
      <c r="F1890" s="349"/>
      <c r="G1890" s="350"/>
      <c r="H1890" s="349"/>
      <c r="I1890" s="350"/>
      <c r="J1890" s="347"/>
      <c r="K1890" s="348"/>
      <c r="L1890" s="348"/>
      <c r="M1890" s="188"/>
      <c r="N1890" s="35"/>
      <c r="O1890" s="34"/>
      <c r="P1890" s="34"/>
      <c r="Q1890" s="35"/>
      <c r="R1890" s="35"/>
      <c r="S1890" s="227"/>
      <c r="T1890" s="241"/>
      <c r="U1890" s="234"/>
    </row>
    <row r="1891" spans="1:21">
      <c r="A1891" s="58"/>
      <c r="B1891" s="355"/>
      <c r="C1891" s="355"/>
      <c r="D1891" s="191"/>
      <c r="E1891" s="206">
        <f>IF(AND(Einträge!D1891&gt;=29,Einträge!D1891&lt;32),2,IF(AND(Einträge!D1891&gt;=32,Einträge!D1891&lt;=35),3,(IF(AND(Einträge!D1891&lt;29,Einträge!D1891&gt;0),1,IF(Einträge!D1891="",0,4)))))</f>
        <v>0</v>
      </c>
      <c r="F1891" s="351"/>
      <c r="G1891" s="352"/>
      <c r="H1891" s="351"/>
      <c r="I1891" s="352"/>
      <c r="J1891" s="345"/>
      <c r="K1891" s="346"/>
      <c r="L1891" s="346"/>
      <c r="M1891" s="188"/>
      <c r="N1891" s="31"/>
      <c r="O1891" s="30"/>
      <c r="P1891" s="30"/>
      <c r="Q1891" s="31"/>
      <c r="R1891" s="31"/>
      <c r="S1891" s="228"/>
      <c r="T1891" s="242"/>
      <c r="U1891" s="235"/>
    </row>
    <row r="1892" spans="1:21">
      <c r="A1892" s="36"/>
      <c r="B1892" s="353"/>
      <c r="C1892" s="354"/>
      <c r="D1892" s="137"/>
      <c r="E1892" s="206">
        <f>IF(AND(Einträge!D1892&gt;=29,Einträge!D1892&lt;32),2,IF(AND(Einträge!D1892&gt;=32,Einträge!D1892&lt;=35),3,(IF(AND(Einträge!D1892&lt;29,Einträge!D1892&gt;0),1,IF(Einträge!D1892="",0,4)))))</f>
        <v>0</v>
      </c>
      <c r="F1892" s="349"/>
      <c r="G1892" s="350"/>
      <c r="H1892" s="349"/>
      <c r="I1892" s="350"/>
      <c r="J1892" s="347"/>
      <c r="K1892" s="348"/>
      <c r="L1892" s="348"/>
      <c r="M1892" s="188"/>
      <c r="N1892" s="35"/>
      <c r="O1892" s="34"/>
      <c r="P1892" s="34"/>
      <c r="Q1892" s="35"/>
      <c r="R1892" s="35"/>
      <c r="S1892" s="227"/>
      <c r="T1892" s="241"/>
      <c r="U1892" s="234"/>
    </row>
    <row r="1893" spans="1:21">
      <c r="A1893" s="58"/>
      <c r="B1893" s="355"/>
      <c r="C1893" s="355"/>
      <c r="D1893" s="191"/>
      <c r="E1893" s="206">
        <f>IF(AND(Einträge!D1893&gt;=29,Einträge!D1893&lt;32),2,IF(AND(Einträge!D1893&gt;=32,Einträge!D1893&lt;=35),3,(IF(AND(Einträge!D1893&lt;29,Einträge!D1893&gt;0),1,IF(Einträge!D1893="",0,4)))))</f>
        <v>0</v>
      </c>
      <c r="F1893" s="351"/>
      <c r="G1893" s="352"/>
      <c r="H1893" s="351"/>
      <c r="I1893" s="352"/>
      <c r="J1893" s="345"/>
      <c r="K1893" s="346"/>
      <c r="L1893" s="346"/>
      <c r="M1893" s="188"/>
      <c r="N1893" s="31"/>
      <c r="O1893" s="30"/>
      <c r="P1893" s="30"/>
      <c r="Q1893" s="31"/>
      <c r="R1893" s="31"/>
      <c r="S1893" s="228"/>
      <c r="T1893" s="242"/>
      <c r="U1893" s="235"/>
    </row>
    <row r="1894" spans="1:21">
      <c r="A1894" s="36"/>
      <c r="B1894" s="353"/>
      <c r="C1894" s="354"/>
      <c r="D1894" s="137"/>
      <c r="E1894" s="206">
        <f>IF(AND(Einträge!D1894&gt;=29,Einträge!D1894&lt;32),2,IF(AND(Einträge!D1894&gt;=32,Einträge!D1894&lt;=35),3,(IF(AND(Einträge!D1894&lt;29,Einträge!D1894&gt;0),1,IF(Einträge!D1894="",0,4)))))</f>
        <v>0</v>
      </c>
      <c r="F1894" s="349"/>
      <c r="G1894" s="350"/>
      <c r="H1894" s="349"/>
      <c r="I1894" s="350"/>
      <c r="J1894" s="347"/>
      <c r="K1894" s="348"/>
      <c r="L1894" s="348"/>
      <c r="M1894" s="188"/>
      <c r="N1894" s="53"/>
      <c r="O1894" s="54"/>
      <c r="P1894" s="54"/>
      <c r="Q1894" s="53"/>
      <c r="R1894" s="53"/>
      <c r="S1894" s="230"/>
      <c r="T1894" s="244"/>
      <c r="U1894" s="237"/>
    </row>
    <row r="1895" spans="1:21">
      <c r="A1895" s="58"/>
      <c r="B1895" s="355"/>
      <c r="C1895" s="355"/>
      <c r="D1895" s="191"/>
      <c r="E1895" s="206">
        <f>IF(AND(Einträge!D1895&gt;=29,Einträge!D1895&lt;32),2,IF(AND(Einträge!D1895&gt;=32,Einträge!D1895&lt;=35),3,(IF(AND(Einträge!D1895&lt;29,Einträge!D1895&gt;0),1,IF(Einträge!D1895="",0,4)))))</f>
        <v>0</v>
      </c>
      <c r="F1895" s="351"/>
      <c r="G1895" s="352"/>
      <c r="H1895" s="351"/>
      <c r="I1895" s="352"/>
      <c r="J1895" s="345"/>
      <c r="K1895" s="346"/>
      <c r="L1895" s="346"/>
      <c r="M1895" s="188"/>
      <c r="N1895" s="31"/>
      <c r="O1895" s="30"/>
      <c r="P1895" s="30"/>
      <c r="Q1895" s="31"/>
      <c r="R1895" s="31"/>
      <c r="S1895" s="228"/>
      <c r="T1895" s="242"/>
      <c r="U1895" s="235"/>
    </row>
    <row r="1896" spans="1:21">
      <c r="A1896" s="36"/>
      <c r="B1896" s="353"/>
      <c r="C1896" s="354"/>
      <c r="D1896" s="137"/>
      <c r="E1896" s="206">
        <f>IF(AND(Einträge!D1896&gt;=29,Einträge!D1896&lt;32),2,IF(AND(Einträge!D1896&gt;=32,Einträge!D1896&lt;=35),3,(IF(AND(Einträge!D1896&lt;29,Einträge!D1896&gt;0),1,IF(Einträge!D1896="",0,4)))))</f>
        <v>0</v>
      </c>
      <c r="F1896" s="349"/>
      <c r="G1896" s="350"/>
      <c r="H1896" s="349"/>
      <c r="I1896" s="350"/>
      <c r="J1896" s="347"/>
      <c r="K1896" s="348"/>
      <c r="L1896" s="348"/>
      <c r="M1896" s="188"/>
      <c r="N1896" s="33"/>
      <c r="O1896" s="32"/>
      <c r="P1896" s="32"/>
      <c r="Q1896" s="33"/>
      <c r="R1896" s="33"/>
      <c r="S1896" s="229"/>
      <c r="T1896" s="243"/>
      <c r="U1896" s="236"/>
    </row>
    <row r="1897" spans="1:21">
      <c r="A1897" s="58"/>
      <c r="B1897" s="355"/>
      <c r="C1897" s="355"/>
      <c r="D1897" s="191"/>
      <c r="E1897" s="206">
        <f>IF(AND(Einträge!D1897&gt;=29,Einträge!D1897&lt;32),2,IF(AND(Einträge!D1897&gt;=32,Einträge!D1897&lt;=35),3,(IF(AND(Einträge!D1897&lt;29,Einträge!D1897&gt;0),1,IF(Einträge!D1897="",0,4)))))</f>
        <v>0</v>
      </c>
      <c r="F1897" s="351"/>
      <c r="G1897" s="352"/>
      <c r="H1897" s="351"/>
      <c r="I1897" s="352"/>
      <c r="J1897" s="345"/>
      <c r="K1897" s="346"/>
      <c r="L1897" s="346"/>
      <c r="M1897" s="188"/>
      <c r="N1897" s="31"/>
      <c r="O1897" s="30"/>
      <c r="P1897" s="30"/>
      <c r="Q1897" s="31"/>
      <c r="R1897" s="31"/>
      <c r="S1897" s="228"/>
      <c r="T1897" s="242"/>
      <c r="U1897" s="235"/>
    </row>
    <row r="1898" spans="1:21">
      <c r="A1898" s="36"/>
      <c r="B1898" s="353"/>
      <c r="C1898" s="354"/>
      <c r="D1898" s="137"/>
      <c r="E1898" s="206">
        <f>IF(AND(Einträge!D1898&gt;=29,Einträge!D1898&lt;32),2,IF(AND(Einträge!D1898&gt;=32,Einträge!D1898&lt;=35),3,(IF(AND(Einträge!D1898&lt;29,Einträge!D1898&gt;0),1,IF(Einträge!D1898="",0,4)))))</f>
        <v>0</v>
      </c>
      <c r="F1898" s="349"/>
      <c r="G1898" s="350"/>
      <c r="H1898" s="349"/>
      <c r="I1898" s="350"/>
      <c r="J1898" s="347"/>
      <c r="K1898" s="348"/>
      <c r="L1898" s="348"/>
      <c r="M1898" s="188"/>
      <c r="N1898" s="35"/>
      <c r="O1898" s="34"/>
      <c r="P1898" s="34"/>
      <c r="Q1898" s="35"/>
      <c r="R1898" s="35"/>
      <c r="S1898" s="227"/>
      <c r="T1898" s="241"/>
      <c r="U1898" s="234"/>
    </row>
    <row r="1899" spans="1:21">
      <c r="A1899" s="58"/>
      <c r="B1899" s="355"/>
      <c r="C1899" s="355"/>
      <c r="D1899" s="191"/>
      <c r="E1899" s="206">
        <f>IF(AND(Einträge!D1899&gt;=29,Einträge!D1899&lt;32),2,IF(AND(Einträge!D1899&gt;=32,Einträge!D1899&lt;=35),3,(IF(AND(Einträge!D1899&lt;29,Einträge!D1899&gt;0),1,IF(Einträge!D1899="",0,4)))))</f>
        <v>0</v>
      </c>
      <c r="F1899" s="351"/>
      <c r="G1899" s="352"/>
      <c r="H1899" s="351"/>
      <c r="I1899" s="352"/>
      <c r="J1899" s="345"/>
      <c r="K1899" s="346"/>
      <c r="L1899" s="346"/>
      <c r="M1899" s="188"/>
      <c r="N1899" s="31"/>
      <c r="O1899" s="30"/>
      <c r="P1899" s="30"/>
      <c r="Q1899" s="31"/>
      <c r="R1899" s="31"/>
      <c r="S1899" s="228"/>
      <c r="T1899" s="242"/>
      <c r="U1899" s="235"/>
    </row>
    <row r="1900" spans="1:21">
      <c r="A1900" s="36"/>
      <c r="B1900" s="353"/>
      <c r="C1900" s="354"/>
      <c r="D1900" s="137"/>
      <c r="E1900" s="206">
        <f>IF(AND(Einträge!D1900&gt;=29,Einträge!D1900&lt;32),2,IF(AND(Einträge!D1900&gt;=32,Einträge!D1900&lt;=35),3,(IF(AND(Einträge!D1900&lt;29,Einträge!D1900&gt;0),1,IF(Einträge!D1900="",0,4)))))</f>
        <v>0</v>
      </c>
      <c r="F1900" s="349"/>
      <c r="G1900" s="350"/>
      <c r="H1900" s="349"/>
      <c r="I1900" s="350"/>
      <c r="J1900" s="347"/>
      <c r="K1900" s="348"/>
      <c r="L1900" s="348"/>
      <c r="M1900" s="188"/>
      <c r="N1900" s="35"/>
      <c r="O1900" s="34"/>
      <c r="P1900" s="34"/>
      <c r="Q1900" s="35"/>
      <c r="R1900" s="35"/>
      <c r="S1900" s="227"/>
      <c r="T1900" s="241"/>
      <c r="U1900" s="234"/>
    </row>
    <row r="1901" spans="1:21">
      <c r="A1901" s="58"/>
      <c r="B1901" s="355"/>
      <c r="C1901" s="355"/>
      <c r="D1901" s="191"/>
      <c r="E1901" s="206">
        <f>IF(AND(Einträge!D1901&gt;=29,Einträge!D1901&lt;32),2,IF(AND(Einträge!D1901&gt;=32,Einträge!D1901&lt;=35),3,(IF(AND(Einträge!D1901&lt;29,Einträge!D1901&gt;0),1,IF(Einträge!D1901="",0,4)))))</f>
        <v>0</v>
      </c>
      <c r="F1901" s="351"/>
      <c r="G1901" s="352"/>
      <c r="H1901" s="351"/>
      <c r="I1901" s="352"/>
      <c r="J1901" s="345"/>
      <c r="K1901" s="346"/>
      <c r="L1901" s="346"/>
      <c r="M1901" s="188"/>
      <c r="N1901" s="31"/>
      <c r="O1901" s="30"/>
      <c r="P1901" s="30"/>
      <c r="Q1901" s="31"/>
      <c r="R1901" s="31"/>
      <c r="S1901" s="228"/>
      <c r="T1901" s="242"/>
      <c r="U1901" s="235"/>
    </row>
    <row r="1902" spans="1:21">
      <c r="A1902" s="36"/>
      <c r="B1902" s="353"/>
      <c r="C1902" s="354"/>
      <c r="D1902" s="137"/>
      <c r="E1902" s="206">
        <f>IF(AND(Einträge!D1902&gt;=29,Einträge!D1902&lt;32),2,IF(AND(Einträge!D1902&gt;=32,Einträge!D1902&lt;=35),3,(IF(AND(Einträge!D1902&lt;29,Einträge!D1902&gt;0),1,IF(Einträge!D1902="",0,4)))))</f>
        <v>0</v>
      </c>
      <c r="F1902" s="349"/>
      <c r="G1902" s="350"/>
      <c r="H1902" s="349"/>
      <c r="I1902" s="350"/>
      <c r="J1902" s="347"/>
      <c r="K1902" s="348"/>
      <c r="L1902" s="348"/>
      <c r="M1902" s="188"/>
      <c r="N1902" s="35"/>
      <c r="O1902" s="34"/>
      <c r="P1902" s="34"/>
      <c r="Q1902" s="35"/>
      <c r="R1902" s="35"/>
      <c r="S1902" s="227"/>
      <c r="T1902" s="241"/>
      <c r="U1902" s="234"/>
    </row>
    <row r="1903" spans="1:21">
      <c r="A1903" s="58"/>
      <c r="B1903" s="355"/>
      <c r="C1903" s="355"/>
      <c r="D1903" s="191"/>
      <c r="E1903" s="206">
        <f>IF(AND(Einträge!D1903&gt;=29,Einträge!D1903&lt;32),2,IF(AND(Einträge!D1903&gt;=32,Einträge!D1903&lt;=35),3,(IF(AND(Einträge!D1903&lt;29,Einträge!D1903&gt;0),1,IF(Einträge!D1903="",0,4)))))</f>
        <v>0</v>
      </c>
      <c r="F1903" s="351"/>
      <c r="G1903" s="352"/>
      <c r="H1903" s="351"/>
      <c r="I1903" s="352"/>
      <c r="J1903" s="345"/>
      <c r="K1903" s="346"/>
      <c r="L1903" s="346"/>
      <c r="M1903" s="188"/>
      <c r="N1903" s="31"/>
      <c r="O1903" s="30"/>
      <c r="P1903" s="30"/>
      <c r="Q1903" s="31"/>
      <c r="R1903" s="31"/>
      <c r="S1903" s="228"/>
      <c r="T1903" s="242"/>
      <c r="U1903" s="235"/>
    </row>
    <row r="1904" spans="1:21">
      <c r="A1904" s="36"/>
      <c r="B1904" s="353"/>
      <c r="C1904" s="354"/>
      <c r="D1904" s="137"/>
      <c r="E1904" s="206">
        <f>IF(AND(Einträge!D1904&gt;=29,Einträge!D1904&lt;32),2,IF(AND(Einträge!D1904&gt;=32,Einträge!D1904&lt;=35),3,(IF(AND(Einträge!D1904&lt;29,Einträge!D1904&gt;0),1,IF(Einträge!D1904="",0,4)))))</f>
        <v>0</v>
      </c>
      <c r="F1904" s="349"/>
      <c r="G1904" s="350"/>
      <c r="H1904" s="349"/>
      <c r="I1904" s="350"/>
      <c r="J1904" s="347"/>
      <c r="K1904" s="348"/>
      <c r="L1904" s="348"/>
      <c r="M1904" s="188"/>
      <c r="N1904" s="35"/>
      <c r="O1904" s="34"/>
      <c r="P1904" s="34"/>
      <c r="Q1904" s="35"/>
      <c r="R1904" s="35"/>
      <c r="S1904" s="227"/>
      <c r="T1904" s="241"/>
      <c r="U1904" s="234"/>
    </row>
    <row r="1905" spans="1:21">
      <c r="A1905" s="58"/>
      <c r="B1905" s="355"/>
      <c r="C1905" s="355"/>
      <c r="D1905" s="191"/>
      <c r="E1905" s="206">
        <f>IF(AND(Einträge!D1905&gt;=29,Einträge!D1905&lt;32),2,IF(AND(Einträge!D1905&gt;=32,Einträge!D1905&lt;=35),3,(IF(AND(Einträge!D1905&lt;29,Einträge!D1905&gt;0),1,IF(Einträge!D1905="",0,4)))))</f>
        <v>0</v>
      </c>
      <c r="F1905" s="351"/>
      <c r="G1905" s="352"/>
      <c r="H1905" s="351"/>
      <c r="I1905" s="352"/>
      <c r="J1905" s="345"/>
      <c r="K1905" s="346"/>
      <c r="L1905" s="346"/>
      <c r="M1905" s="188"/>
      <c r="N1905" s="31"/>
      <c r="O1905" s="30"/>
      <c r="P1905" s="30"/>
      <c r="Q1905" s="31"/>
      <c r="R1905" s="31"/>
      <c r="S1905" s="228"/>
      <c r="T1905" s="242"/>
      <c r="U1905" s="235"/>
    </row>
    <row r="1906" spans="1:21">
      <c r="A1906" s="36"/>
      <c r="B1906" s="353"/>
      <c r="C1906" s="354"/>
      <c r="D1906" s="137"/>
      <c r="E1906" s="206">
        <f>IF(AND(Einträge!D1906&gt;=29,Einträge!D1906&lt;32),2,IF(AND(Einträge!D1906&gt;=32,Einträge!D1906&lt;=35),3,(IF(AND(Einträge!D1906&lt;29,Einträge!D1906&gt;0),1,IF(Einträge!D1906="",0,4)))))</f>
        <v>0</v>
      </c>
      <c r="F1906" s="349"/>
      <c r="G1906" s="350"/>
      <c r="H1906" s="349"/>
      <c r="I1906" s="350"/>
      <c r="J1906" s="347"/>
      <c r="K1906" s="348"/>
      <c r="L1906" s="348"/>
      <c r="M1906" s="188"/>
      <c r="N1906" s="35"/>
      <c r="O1906" s="34"/>
      <c r="P1906" s="34"/>
      <c r="Q1906" s="35"/>
      <c r="R1906" s="35"/>
      <c r="S1906" s="227"/>
      <c r="T1906" s="241"/>
      <c r="U1906" s="234"/>
    </row>
    <row r="1907" spans="1:21">
      <c r="A1907" s="58"/>
      <c r="B1907" s="355"/>
      <c r="C1907" s="355"/>
      <c r="D1907" s="191"/>
      <c r="E1907" s="206">
        <f>IF(AND(Einträge!D1907&gt;=29,Einträge!D1907&lt;32),2,IF(AND(Einträge!D1907&gt;=32,Einträge!D1907&lt;=35),3,(IF(AND(Einträge!D1907&lt;29,Einträge!D1907&gt;0),1,IF(Einträge!D1907="",0,4)))))</f>
        <v>0</v>
      </c>
      <c r="F1907" s="351"/>
      <c r="G1907" s="352"/>
      <c r="H1907" s="351"/>
      <c r="I1907" s="352"/>
      <c r="J1907" s="345"/>
      <c r="K1907" s="346"/>
      <c r="L1907" s="346"/>
      <c r="M1907" s="188"/>
      <c r="N1907" s="31"/>
      <c r="O1907" s="30"/>
      <c r="P1907" s="30"/>
      <c r="Q1907" s="31"/>
      <c r="R1907" s="31"/>
      <c r="S1907" s="228"/>
      <c r="T1907" s="242"/>
      <c r="U1907" s="235"/>
    </row>
    <row r="1908" spans="1:21">
      <c r="A1908" s="36"/>
      <c r="B1908" s="353"/>
      <c r="C1908" s="354"/>
      <c r="D1908" s="137"/>
      <c r="E1908" s="206">
        <f>IF(AND(Einträge!D1908&gt;=29,Einträge!D1908&lt;32),2,IF(AND(Einträge!D1908&gt;=32,Einträge!D1908&lt;=35),3,(IF(AND(Einträge!D1908&lt;29,Einträge!D1908&gt;0),1,IF(Einträge!D1908="",0,4)))))</f>
        <v>0</v>
      </c>
      <c r="F1908" s="349"/>
      <c r="G1908" s="350"/>
      <c r="H1908" s="349"/>
      <c r="I1908" s="350"/>
      <c r="J1908" s="347"/>
      <c r="K1908" s="348"/>
      <c r="L1908" s="348"/>
      <c r="M1908" s="188"/>
      <c r="N1908" s="35"/>
      <c r="O1908" s="34"/>
      <c r="P1908" s="34"/>
      <c r="Q1908" s="35"/>
      <c r="R1908" s="35"/>
      <c r="S1908" s="227"/>
      <c r="T1908" s="241"/>
      <c r="U1908" s="234"/>
    </row>
    <row r="1909" spans="1:21">
      <c r="A1909" s="58"/>
      <c r="B1909" s="355"/>
      <c r="C1909" s="355"/>
      <c r="D1909" s="191"/>
      <c r="E1909" s="206">
        <f>IF(AND(Einträge!D1909&gt;=29,Einträge!D1909&lt;32),2,IF(AND(Einträge!D1909&gt;=32,Einträge!D1909&lt;=35),3,(IF(AND(Einträge!D1909&lt;29,Einträge!D1909&gt;0),1,IF(Einträge!D1909="",0,4)))))</f>
        <v>0</v>
      </c>
      <c r="F1909" s="351"/>
      <c r="G1909" s="352"/>
      <c r="H1909" s="351"/>
      <c r="I1909" s="352"/>
      <c r="J1909" s="345"/>
      <c r="K1909" s="346"/>
      <c r="L1909" s="346"/>
      <c r="M1909" s="188"/>
      <c r="N1909" s="31"/>
      <c r="O1909" s="30"/>
      <c r="P1909" s="30"/>
      <c r="Q1909" s="31"/>
      <c r="R1909" s="31"/>
      <c r="S1909" s="228"/>
      <c r="T1909" s="242"/>
      <c r="U1909" s="235"/>
    </row>
    <row r="1910" spans="1:21">
      <c r="A1910" s="36"/>
      <c r="B1910" s="353"/>
      <c r="C1910" s="354"/>
      <c r="D1910" s="137"/>
      <c r="E1910" s="206">
        <f>IF(AND(Einträge!D1910&gt;=29,Einträge!D1910&lt;32),2,IF(AND(Einträge!D1910&gt;=32,Einträge!D1910&lt;=35),3,(IF(AND(Einträge!D1910&lt;29,Einträge!D1910&gt;0),1,IF(Einträge!D1910="",0,4)))))</f>
        <v>0</v>
      </c>
      <c r="F1910" s="349"/>
      <c r="G1910" s="350"/>
      <c r="H1910" s="349"/>
      <c r="I1910" s="350"/>
      <c r="J1910" s="347"/>
      <c r="K1910" s="348"/>
      <c r="L1910" s="348"/>
      <c r="M1910" s="188"/>
      <c r="N1910" s="35"/>
      <c r="O1910" s="34"/>
      <c r="P1910" s="34"/>
      <c r="Q1910" s="35"/>
      <c r="R1910" s="35"/>
      <c r="S1910" s="227"/>
      <c r="T1910" s="241"/>
      <c r="U1910" s="234"/>
    </row>
    <row r="1911" spans="1:21">
      <c r="A1911" s="58"/>
      <c r="B1911" s="355"/>
      <c r="C1911" s="355"/>
      <c r="D1911" s="191"/>
      <c r="E1911" s="206">
        <f>IF(AND(Einträge!D1911&gt;=29,Einträge!D1911&lt;32),2,IF(AND(Einträge!D1911&gt;=32,Einträge!D1911&lt;=35),3,(IF(AND(Einträge!D1911&lt;29,Einträge!D1911&gt;0),1,IF(Einträge!D1911="",0,4)))))</f>
        <v>0</v>
      </c>
      <c r="F1911" s="351"/>
      <c r="G1911" s="352"/>
      <c r="H1911" s="351"/>
      <c r="I1911" s="352"/>
      <c r="J1911" s="345"/>
      <c r="K1911" s="346"/>
      <c r="L1911" s="346"/>
      <c r="M1911" s="188"/>
      <c r="N1911" s="31"/>
      <c r="O1911" s="30"/>
      <c r="P1911" s="30"/>
      <c r="Q1911" s="31"/>
      <c r="R1911" s="31"/>
      <c r="S1911" s="228"/>
      <c r="T1911" s="242"/>
      <c r="U1911" s="235"/>
    </row>
    <row r="1912" spans="1:21">
      <c r="A1912" s="36"/>
      <c r="B1912" s="353"/>
      <c r="C1912" s="354"/>
      <c r="D1912" s="137"/>
      <c r="E1912" s="206">
        <f>IF(AND(Einträge!D1912&gt;=29,Einträge!D1912&lt;32),2,IF(AND(Einträge!D1912&gt;=32,Einträge!D1912&lt;=35),3,(IF(AND(Einträge!D1912&lt;29,Einträge!D1912&gt;0),1,IF(Einträge!D1912="",0,4)))))</f>
        <v>0</v>
      </c>
      <c r="F1912" s="349"/>
      <c r="G1912" s="350"/>
      <c r="H1912" s="349"/>
      <c r="I1912" s="350"/>
      <c r="J1912" s="347"/>
      <c r="K1912" s="348"/>
      <c r="L1912" s="348"/>
      <c r="M1912" s="188"/>
      <c r="N1912" s="35"/>
      <c r="O1912" s="34"/>
      <c r="P1912" s="34"/>
      <c r="Q1912" s="35"/>
      <c r="R1912" s="35"/>
      <c r="S1912" s="227"/>
      <c r="T1912" s="241"/>
      <c r="U1912" s="234"/>
    </row>
    <row r="1913" spans="1:21">
      <c r="A1913" s="58"/>
      <c r="B1913" s="355"/>
      <c r="C1913" s="355"/>
      <c r="D1913" s="191"/>
      <c r="E1913" s="206">
        <f>IF(AND(Einträge!D1913&gt;=29,Einträge!D1913&lt;32),2,IF(AND(Einträge!D1913&gt;=32,Einträge!D1913&lt;=35),3,(IF(AND(Einträge!D1913&lt;29,Einträge!D1913&gt;0),1,IF(Einträge!D1913="",0,4)))))</f>
        <v>0</v>
      </c>
      <c r="F1913" s="351"/>
      <c r="G1913" s="352"/>
      <c r="H1913" s="351"/>
      <c r="I1913" s="352"/>
      <c r="J1913" s="345"/>
      <c r="K1913" s="346"/>
      <c r="L1913" s="346"/>
      <c r="M1913" s="188"/>
      <c r="N1913" s="31"/>
      <c r="O1913" s="30"/>
      <c r="P1913" s="30"/>
      <c r="Q1913" s="31"/>
      <c r="R1913" s="31"/>
      <c r="S1913" s="228"/>
      <c r="T1913" s="242"/>
      <c r="U1913" s="235"/>
    </row>
    <row r="1914" spans="1:21">
      <c r="A1914" s="36"/>
      <c r="B1914" s="353"/>
      <c r="C1914" s="354"/>
      <c r="D1914" s="137"/>
      <c r="E1914" s="206">
        <f>IF(AND(Einträge!D1914&gt;=29,Einträge!D1914&lt;32),2,IF(AND(Einträge!D1914&gt;=32,Einträge!D1914&lt;=35),3,(IF(AND(Einträge!D1914&lt;29,Einträge!D1914&gt;0),1,IF(Einträge!D1914="",0,4)))))</f>
        <v>0</v>
      </c>
      <c r="F1914" s="349"/>
      <c r="G1914" s="350"/>
      <c r="H1914" s="349"/>
      <c r="I1914" s="350"/>
      <c r="J1914" s="347"/>
      <c r="K1914" s="348"/>
      <c r="L1914" s="348"/>
      <c r="M1914" s="188"/>
      <c r="N1914" s="53"/>
      <c r="O1914" s="54"/>
      <c r="P1914" s="54"/>
      <c r="Q1914" s="53"/>
      <c r="R1914" s="53"/>
      <c r="S1914" s="230"/>
      <c r="T1914" s="244"/>
      <c r="U1914" s="237"/>
    </row>
    <row r="1915" spans="1:21">
      <c r="A1915" s="58"/>
      <c r="B1915" s="355"/>
      <c r="C1915" s="355"/>
      <c r="D1915" s="191"/>
      <c r="E1915" s="206">
        <f>IF(AND(Einträge!D1915&gt;=29,Einträge!D1915&lt;32),2,IF(AND(Einträge!D1915&gt;=32,Einträge!D1915&lt;=35),3,(IF(AND(Einträge!D1915&lt;29,Einträge!D1915&gt;0),1,IF(Einträge!D1915="",0,4)))))</f>
        <v>0</v>
      </c>
      <c r="F1915" s="351"/>
      <c r="G1915" s="352"/>
      <c r="H1915" s="351"/>
      <c r="I1915" s="352"/>
      <c r="J1915" s="345"/>
      <c r="K1915" s="346"/>
      <c r="L1915" s="346"/>
      <c r="M1915" s="188"/>
      <c r="N1915" s="31"/>
      <c r="O1915" s="30"/>
      <c r="P1915" s="30"/>
      <c r="Q1915" s="31"/>
      <c r="R1915" s="31"/>
      <c r="S1915" s="228"/>
      <c r="T1915" s="242"/>
      <c r="U1915" s="235"/>
    </row>
    <row r="1916" spans="1:21">
      <c r="A1916" s="36"/>
      <c r="B1916" s="353"/>
      <c r="C1916" s="354"/>
      <c r="D1916" s="137"/>
      <c r="E1916" s="206">
        <f>IF(AND(Einträge!D1916&gt;=29,Einträge!D1916&lt;32),2,IF(AND(Einträge!D1916&gt;=32,Einträge!D1916&lt;=35),3,(IF(AND(Einträge!D1916&lt;29,Einträge!D1916&gt;0),1,IF(Einträge!D1916="",0,4)))))</f>
        <v>0</v>
      </c>
      <c r="F1916" s="349"/>
      <c r="G1916" s="350"/>
      <c r="H1916" s="349"/>
      <c r="I1916" s="350"/>
      <c r="J1916" s="347"/>
      <c r="K1916" s="348"/>
      <c r="L1916" s="348"/>
      <c r="M1916" s="188"/>
      <c r="N1916" s="33"/>
      <c r="O1916" s="32"/>
      <c r="P1916" s="32"/>
      <c r="Q1916" s="33"/>
      <c r="R1916" s="33"/>
      <c r="S1916" s="229"/>
      <c r="T1916" s="243"/>
      <c r="U1916" s="236"/>
    </row>
    <row r="1917" spans="1:21">
      <c r="A1917" s="58"/>
      <c r="B1917" s="355"/>
      <c r="C1917" s="355"/>
      <c r="D1917" s="191"/>
      <c r="E1917" s="206">
        <f>IF(AND(Einträge!D1917&gt;=29,Einträge!D1917&lt;32),2,IF(AND(Einträge!D1917&gt;=32,Einträge!D1917&lt;=35),3,(IF(AND(Einträge!D1917&lt;29,Einträge!D1917&gt;0),1,IF(Einträge!D1917="",0,4)))))</f>
        <v>0</v>
      </c>
      <c r="F1917" s="351"/>
      <c r="G1917" s="352"/>
      <c r="H1917" s="351"/>
      <c r="I1917" s="352"/>
      <c r="J1917" s="345"/>
      <c r="K1917" s="346"/>
      <c r="L1917" s="346"/>
      <c r="M1917" s="188"/>
      <c r="N1917" s="31"/>
      <c r="O1917" s="30"/>
      <c r="P1917" s="30"/>
      <c r="Q1917" s="31"/>
      <c r="R1917" s="31"/>
      <c r="S1917" s="228"/>
      <c r="T1917" s="242"/>
      <c r="U1917" s="235"/>
    </row>
    <row r="1918" spans="1:21">
      <c r="A1918" s="36"/>
      <c r="B1918" s="353"/>
      <c r="C1918" s="354"/>
      <c r="D1918" s="137"/>
      <c r="E1918" s="206">
        <f>IF(AND(Einträge!D1918&gt;=29,Einträge!D1918&lt;32),2,IF(AND(Einträge!D1918&gt;=32,Einträge!D1918&lt;=35),3,(IF(AND(Einträge!D1918&lt;29,Einträge!D1918&gt;0),1,IF(Einträge!D1918="",0,4)))))</f>
        <v>0</v>
      </c>
      <c r="F1918" s="349"/>
      <c r="G1918" s="350"/>
      <c r="H1918" s="349"/>
      <c r="I1918" s="350"/>
      <c r="J1918" s="347"/>
      <c r="K1918" s="348"/>
      <c r="L1918" s="348"/>
      <c r="M1918" s="188"/>
      <c r="N1918" s="35"/>
      <c r="O1918" s="34"/>
      <c r="P1918" s="34"/>
      <c r="Q1918" s="35"/>
      <c r="R1918" s="35"/>
      <c r="S1918" s="227"/>
      <c r="T1918" s="241"/>
      <c r="U1918" s="234"/>
    </row>
    <row r="1919" spans="1:21">
      <c r="A1919" s="58"/>
      <c r="B1919" s="355"/>
      <c r="C1919" s="355"/>
      <c r="D1919" s="191"/>
      <c r="E1919" s="206">
        <f>IF(AND(Einträge!D1919&gt;=29,Einträge!D1919&lt;32),2,IF(AND(Einträge!D1919&gt;=32,Einträge!D1919&lt;=35),3,(IF(AND(Einträge!D1919&lt;29,Einträge!D1919&gt;0),1,IF(Einträge!D1919="",0,4)))))</f>
        <v>0</v>
      </c>
      <c r="F1919" s="351"/>
      <c r="G1919" s="352"/>
      <c r="H1919" s="351"/>
      <c r="I1919" s="352"/>
      <c r="J1919" s="345"/>
      <c r="K1919" s="346"/>
      <c r="L1919" s="346"/>
      <c r="M1919" s="188"/>
      <c r="N1919" s="31"/>
      <c r="O1919" s="30"/>
      <c r="P1919" s="30"/>
      <c r="Q1919" s="31"/>
      <c r="R1919" s="31"/>
      <c r="S1919" s="228"/>
      <c r="T1919" s="242"/>
      <c r="U1919" s="235"/>
    </row>
    <row r="1920" spans="1:21">
      <c r="A1920" s="36"/>
      <c r="B1920" s="353"/>
      <c r="C1920" s="354"/>
      <c r="D1920" s="137"/>
      <c r="E1920" s="206">
        <f>IF(AND(Einträge!D1920&gt;=29,Einträge!D1920&lt;32),2,IF(AND(Einträge!D1920&gt;=32,Einträge!D1920&lt;=35),3,(IF(AND(Einträge!D1920&lt;29,Einträge!D1920&gt;0),1,IF(Einträge!D1920="",0,4)))))</f>
        <v>0</v>
      </c>
      <c r="F1920" s="349"/>
      <c r="G1920" s="350"/>
      <c r="H1920" s="349"/>
      <c r="I1920" s="350"/>
      <c r="J1920" s="347"/>
      <c r="K1920" s="348"/>
      <c r="L1920" s="348"/>
      <c r="M1920" s="188"/>
      <c r="N1920" s="35"/>
      <c r="O1920" s="34"/>
      <c r="P1920" s="34"/>
      <c r="Q1920" s="35"/>
      <c r="R1920" s="35"/>
      <c r="S1920" s="227"/>
      <c r="T1920" s="241"/>
      <c r="U1920" s="234"/>
    </row>
    <row r="1921" spans="1:21">
      <c r="A1921" s="58"/>
      <c r="B1921" s="355"/>
      <c r="C1921" s="355"/>
      <c r="D1921" s="191"/>
      <c r="E1921" s="206">
        <f>IF(AND(Einträge!D1921&gt;=29,Einträge!D1921&lt;32),2,IF(AND(Einträge!D1921&gt;=32,Einträge!D1921&lt;=35),3,(IF(AND(Einträge!D1921&lt;29,Einträge!D1921&gt;0),1,IF(Einträge!D1921="",0,4)))))</f>
        <v>0</v>
      </c>
      <c r="F1921" s="351"/>
      <c r="G1921" s="352"/>
      <c r="H1921" s="351"/>
      <c r="I1921" s="352"/>
      <c r="J1921" s="345"/>
      <c r="K1921" s="346"/>
      <c r="L1921" s="346"/>
      <c r="M1921" s="188"/>
      <c r="N1921" s="31"/>
      <c r="O1921" s="30"/>
      <c r="P1921" s="30"/>
      <c r="Q1921" s="31"/>
      <c r="R1921" s="31"/>
      <c r="S1921" s="228"/>
      <c r="T1921" s="242"/>
      <c r="U1921" s="235"/>
    </row>
    <row r="1922" spans="1:21">
      <c r="A1922" s="36"/>
      <c r="B1922" s="353"/>
      <c r="C1922" s="354"/>
      <c r="D1922" s="137"/>
      <c r="E1922" s="206">
        <f>IF(AND(Einträge!D1922&gt;=29,Einträge!D1922&lt;32),2,IF(AND(Einträge!D1922&gt;=32,Einträge!D1922&lt;=35),3,(IF(AND(Einträge!D1922&lt;29,Einträge!D1922&gt;0),1,IF(Einträge!D1922="",0,4)))))</f>
        <v>0</v>
      </c>
      <c r="F1922" s="349"/>
      <c r="G1922" s="350"/>
      <c r="H1922" s="349"/>
      <c r="I1922" s="350"/>
      <c r="J1922" s="347"/>
      <c r="K1922" s="348"/>
      <c r="L1922" s="348"/>
      <c r="M1922" s="188"/>
      <c r="N1922" s="35"/>
      <c r="O1922" s="34"/>
      <c r="P1922" s="34"/>
      <c r="Q1922" s="35"/>
      <c r="R1922" s="35"/>
      <c r="S1922" s="227"/>
      <c r="T1922" s="241"/>
      <c r="U1922" s="234"/>
    </row>
    <row r="1923" spans="1:21">
      <c r="A1923" s="58"/>
      <c r="B1923" s="355"/>
      <c r="C1923" s="355"/>
      <c r="D1923" s="191"/>
      <c r="E1923" s="206">
        <f>IF(AND(Einträge!D1923&gt;=29,Einträge!D1923&lt;32),2,IF(AND(Einträge!D1923&gt;=32,Einträge!D1923&lt;=35),3,(IF(AND(Einträge!D1923&lt;29,Einträge!D1923&gt;0),1,IF(Einträge!D1923="",0,4)))))</f>
        <v>0</v>
      </c>
      <c r="F1923" s="351"/>
      <c r="G1923" s="352"/>
      <c r="H1923" s="351"/>
      <c r="I1923" s="352"/>
      <c r="J1923" s="345"/>
      <c r="K1923" s="346"/>
      <c r="L1923" s="346"/>
      <c r="M1923" s="188"/>
      <c r="N1923" s="31"/>
      <c r="O1923" s="30"/>
      <c r="P1923" s="30"/>
      <c r="Q1923" s="31"/>
      <c r="R1923" s="31"/>
      <c r="S1923" s="228"/>
      <c r="T1923" s="242"/>
      <c r="U1923" s="235"/>
    </row>
    <row r="1924" spans="1:21">
      <c r="A1924" s="36"/>
      <c r="B1924" s="353"/>
      <c r="C1924" s="354"/>
      <c r="D1924" s="137"/>
      <c r="E1924" s="206">
        <f>IF(AND(Einträge!D1924&gt;=29,Einträge!D1924&lt;32),2,IF(AND(Einträge!D1924&gt;=32,Einträge!D1924&lt;=35),3,(IF(AND(Einträge!D1924&lt;29,Einträge!D1924&gt;0),1,IF(Einträge!D1924="",0,4)))))</f>
        <v>0</v>
      </c>
      <c r="F1924" s="349"/>
      <c r="G1924" s="350"/>
      <c r="H1924" s="349"/>
      <c r="I1924" s="350"/>
      <c r="J1924" s="347"/>
      <c r="K1924" s="348"/>
      <c r="L1924" s="348"/>
      <c r="M1924" s="188"/>
      <c r="N1924" s="35"/>
      <c r="O1924" s="34"/>
      <c r="P1924" s="34"/>
      <c r="Q1924" s="35"/>
      <c r="R1924" s="35"/>
      <c r="S1924" s="227"/>
      <c r="T1924" s="241"/>
      <c r="U1924" s="234"/>
    </row>
    <row r="1925" spans="1:21">
      <c r="A1925" s="58"/>
      <c r="B1925" s="355"/>
      <c r="C1925" s="355"/>
      <c r="D1925" s="191"/>
      <c r="E1925" s="206">
        <f>IF(AND(Einträge!D1925&gt;=29,Einträge!D1925&lt;32),2,IF(AND(Einträge!D1925&gt;=32,Einträge!D1925&lt;=35),3,(IF(AND(Einträge!D1925&lt;29,Einträge!D1925&gt;0),1,IF(Einträge!D1925="",0,4)))))</f>
        <v>0</v>
      </c>
      <c r="F1925" s="351"/>
      <c r="G1925" s="352"/>
      <c r="H1925" s="351"/>
      <c r="I1925" s="352"/>
      <c r="J1925" s="345"/>
      <c r="K1925" s="346"/>
      <c r="L1925" s="346"/>
      <c r="M1925" s="188"/>
      <c r="N1925" s="31"/>
      <c r="O1925" s="30"/>
      <c r="P1925" s="30"/>
      <c r="Q1925" s="31"/>
      <c r="R1925" s="31"/>
      <c r="S1925" s="228"/>
      <c r="T1925" s="242"/>
      <c r="U1925" s="235"/>
    </row>
    <row r="1926" spans="1:21">
      <c r="A1926" s="36"/>
      <c r="B1926" s="353"/>
      <c r="C1926" s="354"/>
      <c r="D1926" s="137"/>
      <c r="E1926" s="206">
        <f>IF(AND(Einträge!D1926&gt;=29,Einträge!D1926&lt;32),2,IF(AND(Einträge!D1926&gt;=32,Einträge!D1926&lt;=35),3,(IF(AND(Einträge!D1926&lt;29,Einträge!D1926&gt;0),1,IF(Einträge!D1926="",0,4)))))</f>
        <v>0</v>
      </c>
      <c r="F1926" s="349"/>
      <c r="G1926" s="350"/>
      <c r="H1926" s="349"/>
      <c r="I1926" s="350"/>
      <c r="J1926" s="347"/>
      <c r="K1926" s="348"/>
      <c r="L1926" s="348"/>
      <c r="M1926" s="188"/>
      <c r="N1926" s="35"/>
      <c r="O1926" s="34"/>
      <c r="P1926" s="34"/>
      <c r="Q1926" s="35"/>
      <c r="R1926" s="35"/>
      <c r="S1926" s="227"/>
      <c r="T1926" s="241"/>
      <c r="U1926" s="234"/>
    </row>
    <row r="1927" spans="1:21">
      <c r="A1927" s="58"/>
      <c r="B1927" s="355"/>
      <c r="C1927" s="355"/>
      <c r="D1927" s="191"/>
      <c r="E1927" s="206">
        <f>IF(AND(Einträge!D1927&gt;=29,Einträge!D1927&lt;32),2,IF(AND(Einträge!D1927&gt;=32,Einträge!D1927&lt;=35),3,(IF(AND(Einträge!D1927&lt;29,Einträge!D1927&gt;0),1,IF(Einträge!D1927="",0,4)))))</f>
        <v>0</v>
      </c>
      <c r="F1927" s="351"/>
      <c r="G1927" s="352"/>
      <c r="H1927" s="351"/>
      <c r="I1927" s="352"/>
      <c r="J1927" s="345"/>
      <c r="K1927" s="346"/>
      <c r="L1927" s="346"/>
      <c r="M1927" s="188"/>
      <c r="N1927" s="31"/>
      <c r="O1927" s="30"/>
      <c r="P1927" s="30"/>
      <c r="Q1927" s="31"/>
      <c r="R1927" s="31"/>
      <c r="S1927" s="228"/>
      <c r="T1927" s="242"/>
      <c r="U1927" s="235"/>
    </row>
    <row r="1928" spans="1:21">
      <c r="A1928" s="36"/>
      <c r="B1928" s="353"/>
      <c r="C1928" s="354"/>
      <c r="D1928" s="137"/>
      <c r="E1928" s="206">
        <f>IF(AND(Einträge!D1928&gt;=29,Einträge!D1928&lt;32),2,IF(AND(Einträge!D1928&gt;=32,Einträge!D1928&lt;=35),3,(IF(AND(Einträge!D1928&lt;29,Einträge!D1928&gt;0),1,IF(Einträge!D1928="",0,4)))))</f>
        <v>0</v>
      </c>
      <c r="F1928" s="349"/>
      <c r="G1928" s="350"/>
      <c r="H1928" s="349"/>
      <c r="I1928" s="350"/>
      <c r="J1928" s="347"/>
      <c r="K1928" s="348"/>
      <c r="L1928" s="348"/>
      <c r="M1928" s="188"/>
      <c r="N1928" s="35"/>
      <c r="O1928" s="34"/>
      <c r="P1928" s="34"/>
      <c r="Q1928" s="35"/>
      <c r="R1928" s="35"/>
      <c r="S1928" s="227"/>
      <c r="T1928" s="241"/>
      <c r="U1928" s="234"/>
    </row>
    <row r="1929" spans="1:21">
      <c r="A1929" s="58"/>
      <c r="B1929" s="355"/>
      <c r="C1929" s="355"/>
      <c r="D1929" s="191"/>
      <c r="E1929" s="206">
        <f>IF(AND(Einträge!D1929&gt;=29,Einträge!D1929&lt;32),2,IF(AND(Einträge!D1929&gt;=32,Einträge!D1929&lt;=35),3,(IF(AND(Einträge!D1929&lt;29,Einträge!D1929&gt;0),1,IF(Einträge!D1929="",0,4)))))</f>
        <v>0</v>
      </c>
      <c r="F1929" s="351"/>
      <c r="G1929" s="352"/>
      <c r="H1929" s="351"/>
      <c r="I1929" s="352"/>
      <c r="J1929" s="345"/>
      <c r="K1929" s="346"/>
      <c r="L1929" s="346"/>
      <c r="M1929" s="188"/>
      <c r="N1929" s="31"/>
      <c r="O1929" s="30"/>
      <c r="P1929" s="30"/>
      <c r="Q1929" s="31"/>
      <c r="R1929" s="31"/>
      <c r="S1929" s="228"/>
      <c r="T1929" s="242"/>
      <c r="U1929" s="235"/>
    </row>
    <row r="1930" spans="1:21">
      <c r="A1930" s="36"/>
      <c r="B1930" s="353"/>
      <c r="C1930" s="354"/>
      <c r="D1930" s="137"/>
      <c r="E1930" s="206">
        <f>IF(AND(Einträge!D1930&gt;=29,Einträge!D1930&lt;32),2,IF(AND(Einträge!D1930&gt;=32,Einträge!D1930&lt;=35),3,(IF(AND(Einträge!D1930&lt;29,Einträge!D1930&gt;0),1,IF(Einträge!D1930="",0,4)))))</f>
        <v>0</v>
      </c>
      <c r="F1930" s="349"/>
      <c r="G1930" s="350"/>
      <c r="H1930" s="349"/>
      <c r="I1930" s="350"/>
      <c r="J1930" s="347"/>
      <c r="K1930" s="348"/>
      <c r="L1930" s="348"/>
      <c r="M1930" s="188"/>
      <c r="N1930" s="35"/>
      <c r="O1930" s="34"/>
      <c r="P1930" s="34"/>
      <c r="Q1930" s="35"/>
      <c r="R1930" s="35"/>
      <c r="S1930" s="227"/>
      <c r="T1930" s="241"/>
      <c r="U1930" s="234"/>
    </row>
    <row r="1931" spans="1:21">
      <c r="A1931" s="58"/>
      <c r="B1931" s="355"/>
      <c r="C1931" s="355"/>
      <c r="D1931" s="191"/>
      <c r="E1931" s="206">
        <f>IF(AND(Einträge!D1931&gt;=29,Einträge!D1931&lt;32),2,IF(AND(Einträge!D1931&gt;=32,Einträge!D1931&lt;=35),3,(IF(AND(Einträge!D1931&lt;29,Einträge!D1931&gt;0),1,IF(Einträge!D1931="",0,4)))))</f>
        <v>0</v>
      </c>
      <c r="F1931" s="351"/>
      <c r="G1931" s="352"/>
      <c r="H1931" s="351"/>
      <c r="I1931" s="352"/>
      <c r="J1931" s="345"/>
      <c r="K1931" s="346"/>
      <c r="L1931" s="346"/>
      <c r="M1931" s="188"/>
      <c r="N1931" s="31"/>
      <c r="O1931" s="30"/>
      <c r="P1931" s="30"/>
      <c r="Q1931" s="31"/>
      <c r="R1931" s="31"/>
      <c r="S1931" s="228"/>
      <c r="T1931" s="242"/>
      <c r="U1931" s="235"/>
    </row>
    <row r="1932" spans="1:21">
      <c r="A1932" s="36"/>
      <c r="B1932" s="353"/>
      <c r="C1932" s="354"/>
      <c r="D1932" s="137"/>
      <c r="E1932" s="206">
        <f>IF(AND(Einträge!D1932&gt;=29,Einträge!D1932&lt;32),2,IF(AND(Einträge!D1932&gt;=32,Einträge!D1932&lt;=35),3,(IF(AND(Einträge!D1932&lt;29,Einträge!D1932&gt;0),1,IF(Einträge!D1932="",0,4)))))</f>
        <v>0</v>
      </c>
      <c r="F1932" s="349"/>
      <c r="G1932" s="350"/>
      <c r="H1932" s="349"/>
      <c r="I1932" s="350"/>
      <c r="J1932" s="347"/>
      <c r="K1932" s="348"/>
      <c r="L1932" s="348"/>
      <c r="M1932" s="188"/>
      <c r="N1932" s="35"/>
      <c r="O1932" s="34"/>
      <c r="P1932" s="34"/>
      <c r="Q1932" s="35"/>
      <c r="R1932" s="35"/>
      <c r="S1932" s="227"/>
      <c r="T1932" s="241"/>
      <c r="U1932" s="234"/>
    </row>
    <row r="1933" spans="1:21">
      <c r="A1933" s="58"/>
      <c r="B1933" s="355"/>
      <c r="C1933" s="355"/>
      <c r="D1933" s="191"/>
      <c r="E1933" s="206">
        <f>IF(AND(Einträge!D1933&gt;=29,Einträge!D1933&lt;32),2,IF(AND(Einträge!D1933&gt;=32,Einträge!D1933&lt;=35),3,(IF(AND(Einträge!D1933&lt;29,Einträge!D1933&gt;0),1,IF(Einträge!D1933="",0,4)))))</f>
        <v>0</v>
      </c>
      <c r="F1933" s="351"/>
      <c r="G1933" s="352"/>
      <c r="H1933" s="351"/>
      <c r="I1933" s="352"/>
      <c r="J1933" s="345"/>
      <c r="K1933" s="346"/>
      <c r="L1933" s="346"/>
      <c r="M1933" s="188"/>
      <c r="N1933" s="31"/>
      <c r="O1933" s="30"/>
      <c r="P1933" s="30"/>
      <c r="Q1933" s="31"/>
      <c r="R1933" s="31"/>
      <c r="S1933" s="228"/>
      <c r="T1933" s="242"/>
      <c r="U1933" s="235"/>
    </row>
    <row r="1934" spans="1:21">
      <c r="A1934" s="36"/>
      <c r="B1934" s="353"/>
      <c r="C1934" s="354"/>
      <c r="D1934" s="137"/>
      <c r="E1934" s="206">
        <f>IF(AND(Einträge!D1934&gt;=29,Einträge!D1934&lt;32),2,IF(AND(Einträge!D1934&gt;=32,Einträge!D1934&lt;=35),3,(IF(AND(Einträge!D1934&lt;29,Einträge!D1934&gt;0),1,IF(Einträge!D1934="",0,4)))))</f>
        <v>0</v>
      </c>
      <c r="F1934" s="349"/>
      <c r="G1934" s="350"/>
      <c r="H1934" s="349"/>
      <c r="I1934" s="350"/>
      <c r="J1934" s="347"/>
      <c r="K1934" s="348"/>
      <c r="L1934" s="348"/>
      <c r="M1934" s="188"/>
      <c r="N1934" s="53"/>
      <c r="O1934" s="54"/>
      <c r="P1934" s="54"/>
      <c r="Q1934" s="53"/>
      <c r="R1934" s="53"/>
      <c r="S1934" s="230"/>
      <c r="T1934" s="244"/>
      <c r="U1934" s="237"/>
    </row>
    <row r="1935" spans="1:21">
      <c r="A1935" s="58"/>
      <c r="B1935" s="355"/>
      <c r="C1935" s="355"/>
      <c r="D1935" s="191"/>
      <c r="E1935" s="206">
        <f>IF(AND(Einträge!D1935&gt;=29,Einträge!D1935&lt;32),2,IF(AND(Einträge!D1935&gt;=32,Einträge!D1935&lt;=35),3,(IF(AND(Einträge!D1935&lt;29,Einträge!D1935&gt;0),1,IF(Einträge!D1935="",0,4)))))</f>
        <v>0</v>
      </c>
      <c r="F1935" s="351"/>
      <c r="G1935" s="352"/>
      <c r="H1935" s="351"/>
      <c r="I1935" s="352"/>
      <c r="J1935" s="345"/>
      <c r="K1935" s="346"/>
      <c r="L1935" s="346"/>
      <c r="M1935" s="188"/>
      <c r="N1935" s="31"/>
      <c r="O1935" s="30"/>
      <c r="P1935" s="30"/>
      <c r="Q1935" s="31"/>
      <c r="R1935" s="31"/>
      <c r="S1935" s="228"/>
      <c r="T1935" s="242"/>
      <c r="U1935" s="235"/>
    </row>
    <row r="1936" spans="1:21">
      <c r="A1936" s="36"/>
      <c r="B1936" s="353"/>
      <c r="C1936" s="354"/>
      <c r="D1936" s="137"/>
      <c r="E1936" s="206">
        <f>IF(AND(Einträge!D1936&gt;=29,Einträge!D1936&lt;32),2,IF(AND(Einträge!D1936&gt;=32,Einträge!D1936&lt;=35),3,(IF(AND(Einträge!D1936&lt;29,Einträge!D1936&gt;0),1,IF(Einträge!D1936="",0,4)))))</f>
        <v>0</v>
      </c>
      <c r="F1936" s="349"/>
      <c r="G1936" s="350"/>
      <c r="H1936" s="349"/>
      <c r="I1936" s="350"/>
      <c r="J1936" s="347"/>
      <c r="K1936" s="348"/>
      <c r="L1936" s="348"/>
      <c r="M1936" s="188"/>
      <c r="N1936" s="33"/>
      <c r="O1936" s="32"/>
      <c r="P1936" s="32"/>
      <c r="Q1936" s="33"/>
      <c r="R1936" s="33"/>
      <c r="S1936" s="229"/>
      <c r="T1936" s="243"/>
      <c r="U1936" s="236"/>
    </row>
    <row r="1937" spans="1:21">
      <c r="A1937" s="58"/>
      <c r="B1937" s="355"/>
      <c r="C1937" s="355"/>
      <c r="D1937" s="191"/>
      <c r="E1937" s="206">
        <f>IF(AND(Einträge!D1937&gt;=29,Einträge!D1937&lt;32),2,IF(AND(Einträge!D1937&gt;=32,Einträge!D1937&lt;=35),3,(IF(AND(Einträge!D1937&lt;29,Einträge!D1937&gt;0),1,IF(Einträge!D1937="",0,4)))))</f>
        <v>0</v>
      </c>
      <c r="F1937" s="351"/>
      <c r="G1937" s="352"/>
      <c r="H1937" s="351"/>
      <c r="I1937" s="352"/>
      <c r="J1937" s="345"/>
      <c r="K1937" s="346"/>
      <c r="L1937" s="346"/>
      <c r="M1937" s="188"/>
      <c r="N1937" s="31"/>
      <c r="O1937" s="30"/>
      <c r="P1937" s="30"/>
      <c r="Q1937" s="31"/>
      <c r="R1937" s="31"/>
      <c r="S1937" s="228"/>
      <c r="T1937" s="242"/>
      <c r="U1937" s="235"/>
    </row>
    <row r="1938" spans="1:21">
      <c r="A1938" s="36"/>
      <c r="B1938" s="353"/>
      <c r="C1938" s="354"/>
      <c r="D1938" s="137"/>
      <c r="E1938" s="206">
        <f>IF(AND(Einträge!D1938&gt;=29,Einträge!D1938&lt;32),2,IF(AND(Einträge!D1938&gt;=32,Einträge!D1938&lt;=35),3,(IF(AND(Einträge!D1938&lt;29,Einträge!D1938&gt;0),1,IF(Einträge!D1938="",0,4)))))</f>
        <v>0</v>
      </c>
      <c r="F1938" s="349"/>
      <c r="G1938" s="350"/>
      <c r="H1938" s="349"/>
      <c r="I1938" s="350"/>
      <c r="J1938" s="347"/>
      <c r="K1938" s="348"/>
      <c r="L1938" s="348"/>
      <c r="M1938" s="188"/>
      <c r="N1938" s="35"/>
      <c r="O1938" s="34"/>
      <c r="P1938" s="34"/>
      <c r="Q1938" s="35"/>
      <c r="R1938" s="35"/>
      <c r="S1938" s="227"/>
      <c r="T1938" s="241"/>
      <c r="U1938" s="234"/>
    </row>
    <row r="1939" spans="1:21">
      <c r="A1939" s="58"/>
      <c r="B1939" s="355"/>
      <c r="C1939" s="355"/>
      <c r="D1939" s="191"/>
      <c r="E1939" s="206">
        <f>IF(AND(Einträge!D1939&gt;=29,Einträge!D1939&lt;32),2,IF(AND(Einträge!D1939&gt;=32,Einträge!D1939&lt;=35),3,(IF(AND(Einträge!D1939&lt;29,Einträge!D1939&gt;0),1,IF(Einträge!D1939="",0,4)))))</f>
        <v>0</v>
      </c>
      <c r="F1939" s="351"/>
      <c r="G1939" s="352"/>
      <c r="H1939" s="351"/>
      <c r="I1939" s="352"/>
      <c r="J1939" s="345"/>
      <c r="K1939" s="346"/>
      <c r="L1939" s="346"/>
      <c r="M1939" s="188"/>
      <c r="N1939" s="31"/>
      <c r="O1939" s="30"/>
      <c r="P1939" s="30"/>
      <c r="Q1939" s="31"/>
      <c r="R1939" s="31"/>
      <c r="S1939" s="228"/>
      <c r="T1939" s="242"/>
      <c r="U1939" s="235"/>
    </row>
    <row r="1940" spans="1:21">
      <c r="A1940" s="36"/>
      <c r="B1940" s="353"/>
      <c r="C1940" s="354"/>
      <c r="D1940" s="137"/>
      <c r="E1940" s="206">
        <f>IF(AND(Einträge!D1940&gt;=29,Einträge!D1940&lt;32),2,IF(AND(Einträge!D1940&gt;=32,Einträge!D1940&lt;=35),3,(IF(AND(Einträge!D1940&lt;29,Einträge!D1940&gt;0),1,IF(Einträge!D1940="",0,4)))))</f>
        <v>0</v>
      </c>
      <c r="F1940" s="349"/>
      <c r="G1940" s="350"/>
      <c r="H1940" s="349"/>
      <c r="I1940" s="350"/>
      <c r="J1940" s="347"/>
      <c r="K1940" s="348"/>
      <c r="L1940" s="348"/>
      <c r="M1940" s="188"/>
      <c r="N1940" s="35"/>
      <c r="O1940" s="34"/>
      <c r="P1940" s="34"/>
      <c r="Q1940" s="35"/>
      <c r="R1940" s="35"/>
      <c r="S1940" s="227"/>
      <c r="T1940" s="241"/>
      <c r="U1940" s="234"/>
    </row>
    <row r="1941" spans="1:21">
      <c r="A1941" s="58"/>
      <c r="B1941" s="355"/>
      <c r="C1941" s="355"/>
      <c r="D1941" s="191"/>
      <c r="E1941" s="206">
        <f>IF(AND(Einträge!D1941&gt;=29,Einträge!D1941&lt;32),2,IF(AND(Einträge!D1941&gt;=32,Einträge!D1941&lt;=35),3,(IF(AND(Einträge!D1941&lt;29,Einträge!D1941&gt;0),1,IF(Einträge!D1941="",0,4)))))</f>
        <v>0</v>
      </c>
      <c r="F1941" s="351"/>
      <c r="G1941" s="352"/>
      <c r="H1941" s="351"/>
      <c r="I1941" s="352"/>
      <c r="J1941" s="345"/>
      <c r="K1941" s="346"/>
      <c r="L1941" s="346"/>
      <c r="M1941" s="188"/>
      <c r="N1941" s="31"/>
      <c r="O1941" s="30"/>
      <c r="P1941" s="30"/>
      <c r="Q1941" s="31"/>
      <c r="R1941" s="31"/>
      <c r="S1941" s="228"/>
      <c r="T1941" s="242"/>
      <c r="U1941" s="235"/>
    </row>
    <row r="1942" spans="1:21">
      <c r="A1942" s="36"/>
      <c r="B1942" s="353"/>
      <c r="C1942" s="354"/>
      <c r="D1942" s="137"/>
      <c r="E1942" s="206">
        <f>IF(AND(Einträge!D1942&gt;=29,Einträge!D1942&lt;32),2,IF(AND(Einträge!D1942&gt;=32,Einträge!D1942&lt;=35),3,(IF(AND(Einträge!D1942&lt;29,Einträge!D1942&gt;0),1,IF(Einträge!D1942="",0,4)))))</f>
        <v>0</v>
      </c>
      <c r="F1942" s="349"/>
      <c r="G1942" s="350"/>
      <c r="H1942" s="349"/>
      <c r="I1942" s="350"/>
      <c r="J1942" s="347"/>
      <c r="K1942" s="348"/>
      <c r="L1942" s="348"/>
      <c r="M1942" s="188"/>
      <c r="N1942" s="35"/>
      <c r="O1942" s="34"/>
      <c r="P1942" s="34"/>
      <c r="Q1942" s="35"/>
      <c r="R1942" s="35"/>
      <c r="S1942" s="227"/>
      <c r="T1942" s="241"/>
      <c r="U1942" s="234"/>
    </row>
    <row r="1943" spans="1:21">
      <c r="A1943" s="58"/>
      <c r="B1943" s="355"/>
      <c r="C1943" s="355"/>
      <c r="D1943" s="191"/>
      <c r="E1943" s="206">
        <f>IF(AND(Einträge!D1943&gt;=29,Einträge!D1943&lt;32),2,IF(AND(Einträge!D1943&gt;=32,Einträge!D1943&lt;=35),3,(IF(AND(Einträge!D1943&lt;29,Einträge!D1943&gt;0),1,IF(Einträge!D1943="",0,4)))))</f>
        <v>0</v>
      </c>
      <c r="F1943" s="351"/>
      <c r="G1943" s="352"/>
      <c r="H1943" s="351"/>
      <c r="I1943" s="352"/>
      <c r="J1943" s="345"/>
      <c r="K1943" s="346"/>
      <c r="L1943" s="346"/>
      <c r="M1943" s="188"/>
      <c r="N1943" s="31"/>
      <c r="O1943" s="30"/>
      <c r="P1943" s="30"/>
      <c r="Q1943" s="31"/>
      <c r="R1943" s="31"/>
      <c r="S1943" s="228"/>
      <c r="T1943" s="242"/>
      <c r="U1943" s="235"/>
    </row>
    <row r="1944" spans="1:21">
      <c r="A1944" s="36"/>
      <c r="B1944" s="353"/>
      <c r="C1944" s="354"/>
      <c r="D1944" s="137"/>
      <c r="E1944" s="206">
        <f>IF(AND(Einträge!D1944&gt;=29,Einträge!D1944&lt;32),2,IF(AND(Einträge!D1944&gt;=32,Einträge!D1944&lt;=35),3,(IF(AND(Einträge!D1944&lt;29,Einträge!D1944&gt;0),1,IF(Einträge!D1944="",0,4)))))</f>
        <v>0</v>
      </c>
      <c r="F1944" s="349"/>
      <c r="G1944" s="350"/>
      <c r="H1944" s="349"/>
      <c r="I1944" s="350"/>
      <c r="J1944" s="347"/>
      <c r="K1944" s="348"/>
      <c r="L1944" s="348"/>
      <c r="M1944" s="188"/>
      <c r="N1944" s="35"/>
      <c r="O1944" s="34"/>
      <c r="P1944" s="34"/>
      <c r="Q1944" s="35"/>
      <c r="R1944" s="35"/>
      <c r="S1944" s="227"/>
      <c r="T1944" s="241"/>
      <c r="U1944" s="234"/>
    </row>
    <row r="1945" spans="1:21">
      <c r="A1945" s="58"/>
      <c r="B1945" s="355"/>
      <c r="C1945" s="355"/>
      <c r="D1945" s="191"/>
      <c r="E1945" s="206">
        <f>IF(AND(Einträge!D1945&gt;=29,Einträge!D1945&lt;32),2,IF(AND(Einträge!D1945&gt;=32,Einträge!D1945&lt;=35),3,(IF(AND(Einträge!D1945&lt;29,Einträge!D1945&gt;0),1,IF(Einträge!D1945="",0,4)))))</f>
        <v>0</v>
      </c>
      <c r="F1945" s="351"/>
      <c r="G1945" s="352"/>
      <c r="H1945" s="351"/>
      <c r="I1945" s="352"/>
      <c r="J1945" s="345"/>
      <c r="K1945" s="346"/>
      <c r="L1945" s="346"/>
      <c r="M1945" s="188"/>
      <c r="N1945" s="31"/>
      <c r="O1945" s="30"/>
      <c r="P1945" s="30"/>
      <c r="Q1945" s="31"/>
      <c r="R1945" s="31"/>
      <c r="S1945" s="228"/>
      <c r="T1945" s="242"/>
      <c r="U1945" s="235"/>
    </row>
    <row r="1946" spans="1:21">
      <c r="A1946" s="36"/>
      <c r="B1946" s="353"/>
      <c r="C1946" s="354"/>
      <c r="D1946" s="137"/>
      <c r="E1946" s="206">
        <f>IF(AND(Einträge!D1946&gt;=29,Einträge!D1946&lt;32),2,IF(AND(Einträge!D1946&gt;=32,Einträge!D1946&lt;=35),3,(IF(AND(Einträge!D1946&lt;29,Einträge!D1946&gt;0),1,IF(Einträge!D1946="",0,4)))))</f>
        <v>0</v>
      </c>
      <c r="F1946" s="349"/>
      <c r="G1946" s="350"/>
      <c r="H1946" s="349"/>
      <c r="I1946" s="350"/>
      <c r="J1946" s="347"/>
      <c r="K1946" s="348"/>
      <c r="L1946" s="348"/>
      <c r="M1946" s="188"/>
      <c r="N1946" s="35"/>
      <c r="O1946" s="34"/>
      <c r="P1946" s="34"/>
      <c r="Q1946" s="35"/>
      <c r="R1946" s="35"/>
      <c r="S1946" s="227"/>
      <c r="T1946" s="241"/>
      <c r="U1946" s="234"/>
    </row>
    <row r="1947" spans="1:21">
      <c r="A1947" s="58"/>
      <c r="B1947" s="355"/>
      <c r="C1947" s="355"/>
      <c r="D1947" s="191"/>
      <c r="E1947" s="206">
        <f>IF(AND(Einträge!D1947&gt;=29,Einträge!D1947&lt;32),2,IF(AND(Einträge!D1947&gt;=32,Einträge!D1947&lt;=35),3,(IF(AND(Einträge!D1947&lt;29,Einträge!D1947&gt;0),1,IF(Einträge!D1947="",0,4)))))</f>
        <v>0</v>
      </c>
      <c r="F1947" s="351"/>
      <c r="G1947" s="352"/>
      <c r="H1947" s="351"/>
      <c r="I1947" s="352"/>
      <c r="J1947" s="345"/>
      <c r="K1947" s="346"/>
      <c r="L1947" s="346"/>
      <c r="M1947" s="188"/>
      <c r="N1947" s="31"/>
      <c r="O1947" s="30"/>
      <c r="P1947" s="30"/>
      <c r="Q1947" s="31"/>
      <c r="R1947" s="31"/>
      <c r="S1947" s="228"/>
      <c r="T1947" s="242"/>
      <c r="U1947" s="235"/>
    </row>
    <row r="1948" spans="1:21">
      <c r="A1948" s="36"/>
      <c r="B1948" s="353"/>
      <c r="C1948" s="354"/>
      <c r="D1948" s="137"/>
      <c r="E1948" s="206">
        <f>IF(AND(Einträge!D1948&gt;=29,Einträge!D1948&lt;32),2,IF(AND(Einträge!D1948&gt;=32,Einträge!D1948&lt;=35),3,(IF(AND(Einträge!D1948&lt;29,Einträge!D1948&gt;0),1,IF(Einträge!D1948="",0,4)))))</f>
        <v>0</v>
      </c>
      <c r="F1948" s="349"/>
      <c r="G1948" s="350"/>
      <c r="H1948" s="349"/>
      <c r="I1948" s="350"/>
      <c r="J1948" s="347"/>
      <c r="K1948" s="348"/>
      <c r="L1948" s="348"/>
      <c r="M1948" s="188"/>
      <c r="N1948" s="35"/>
      <c r="O1948" s="34"/>
      <c r="P1948" s="34"/>
      <c r="Q1948" s="35"/>
      <c r="R1948" s="35"/>
      <c r="S1948" s="227"/>
      <c r="T1948" s="241"/>
      <c r="U1948" s="234"/>
    </row>
    <row r="1949" spans="1:21">
      <c r="A1949" s="58"/>
      <c r="B1949" s="355"/>
      <c r="C1949" s="355"/>
      <c r="D1949" s="191"/>
      <c r="E1949" s="206">
        <f>IF(AND(Einträge!D1949&gt;=29,Einträge!D1949&lt;32),2,IF(AND(Einträge!D1949&gt;=32,Einträge!D1949&lt;=35),3,(IF(AND(Einträge!D1949&lt;29,Einträge!D1949&gt;0),1,IF(Einträge!D1949="",0,4)))))</f>
        <v>0</v>
      </c>
      <c r="F1949" s="351"/>
      <c r="G1949" s="352"/>
      <c r="H1949" s="351"/>
      <c r="I1949" s="352"/>
      <c r="J1949" s="345"/>
      <c r="K1949" s="346"/>
      <c r="L1949" s="346"/>
      <c r="M1949" s="188"/>
      <c r="N1949" s="31"/>
      <c r="O1949" s="30"/>
      <c r="P1949" s="30"/>
      <c r="Q1949" s="31"/>
      <c r="R1949" s="31"/>
      <c r="S1949" s="228"/>
      <c r="T1949" s="242"/>
      <c r="U1949" s="235"/>
    </row>
    <row r="1950" spans="1:21">
      <c r="A1950" s="36"/>
      <c r="B1950" s="353"/>
      <c r="C1950" s="354"/>
      <c r="D1950" s="137"/>
      <c r="E1950" s="206">
        <f>IF(AND(Einträge!D1950&gt;=29,Einträge!D1950&lt;32),2,IF(AND(Einträge!D1950&gt;=32,Einträge!D1950&lt;=35),3,(IF(AND(Einträge!D1950&lt;29,Einträge!D1950&gt;0),1,IF(Einträge!D1950="",0,4)))))</f>
        <v>0</v>
      </c>
      <c r="F1950" s="349"/>
      <c r="G1950" s="350"/>
      <c r="H1950" s="349"/>
      <c r="I1950" s="350"/>
      <c r="J1950" s="347"/>
      <c r="K1950" s="348"/>
      <c r="L1950" s="348"/>
      <c r="M1950" s="188"/>
      <c r="N1950" s="35"/>
      <c r="O1950" s="34"/>
      <c r="P1950" s="34"/>
      <c r="Q1950" s="35"/>
      <c r="R1950" s="35"/>
      <c r="S1950" s="227"/>
      <c r="T1950" s="241"/>
      <c r="U1950" s="234"/>
    </row>
    <row r="1951" spans="1:21">
      <c r="A1951" s="58"/>
      <c r="B1951" s="355"/>
      <c r="C1951" s="355"/>
      <c r="D1951" s="191"/>
      <c r="E1951" s="206">
        <f>IF(AND(Einträge!D1951&gt;=29,Einträge!D1951&lt;32),2,IF(AND(Einträge!D1951&gt;=32,Einträge!D1951&lt;=35),3,(IF(AND(Einträge!D1951&lt;29,Einträge!D1951&gt;0),1,IF(Einträge!D1951="",0,4)))))</f>
        <v>0</v>
      </c>
      <c r="F1951" s="351"/>
      <c r="G1951" s="352"/>
      <c r="H1951" s="351"/>
      <c r="I1951" s="352"/>
      <c r="J1951" s="345"/>
      <c r="K1951" s="346"/>
      <c r="L1951" s="346"/>
      <c r="M1951" s="188"/>
      <c r="N1951" s="31"/>
      <c r="O1951" s="30"/>
      <c r="P1951" s="30"/>
      <c r="Q1951" s="31"/>
      <c r="R1951" s="31"/>
      <c r="S1951" s="228"/>
      <c r="T1951" s="242"/>
      <c r="U1951" s="235"/>
    </row>
    <row r="1952" spans="1:21">
      <c r="A1952" s="36"/>
      <c r="B1952" s="353"/>
      <c r="C1952" s="354"/>
      <c r="D1952" s="137"/>
      <c r="E1952" s="206">
        <f>IF(AND(Einträge!D1952&gt;=29,Einträge!D1952&lt;32),2,IF(AND(Einträge!D1952&gt;=32,Einträge!D1952&lt;=35),3,(IF(AND(Einträge!D1952&lt;29,Einträge!D1952&gt;0),1,IF(Einträge!D1952="",0,4)))))</f>
        <v>0</v>
      </c>
      <c r="F1952" s="349"/>
      <c r="G1952" s="350"/>
      <c r="H1952" s="349"/>
      <c r="I1952" s="350"/>
      <c r="J1952" s="347"/>
      <c r="K1952" s="348"/>
      <c r="L1952" s="348"/>
      <c r="M1952" s="188"/>
      <c r="N1952" s="35"/>
      <c r="O1952" s="34"/>
      <c r="P1952" s="34"/>
      <c r="Q1952" s="35"/>
      <c r="R1952" s="35"/>
      <c r="S1952" s="227"/>
      <c r="T1952" s="241"/>
      <c r="U1952" s="234"/>
    </row>
    <row r="1953" spans="1:21">
      <c r="A1953" s="58"/>
      <c r="B1953" s="355"/>
      <c r="C1953" s="355"/>
      <c r="D1953" s="191"/>
      <c r="E1953" s="206">
        <f>IF(AND(Einträge!D1953&gt;=29,Einträge!D1953&lt;32),2,IF(AND(Einträge!D1953&gt;=32,Einträge!D1953&lt;=35),3,(IF(AND(Einträge!D1953&lt;29,Einträge!D1953&gt;0),1,IF(Einträge!D1953="",0,4)))))</f>
        <v>0</v>
      </c>
      <c r="F1953" s="351"/>
      <c r="G1953" s="352"/>
      <c r="H1953" s="351"/>
      <c r="I1953" s="352"/>
      <c r="J1953" s="345"/>
      <c r="K1953" s="346"/>
      <c r="L1953" s="346"/>
      <c r="M1953" s="188"/>
      <c r="N1953" s="31"/>
      <c r="O1953" s="30"/>
      <c r="P1953" s="30"/>
      <c r="Q1953" s="31"/>
      <c r="R1953" s="31"/>
      <c r="S1953" s="228"/>
      <c r="T1953" s="242"/>
      <c r="U1953" s="235"/>
    </row>
    <row r="1954" spans="1:21">
      <c r="A1954" s="36"/>
      <c r="B1954" s="353"/>
      <c r="C1954" s="354"/>
      <c r="D1954" s="137"/>
      <c r="E1954" s="206">
        <f>IF(AND(Einträge!D1954&gt;=29,Einträge!D1954&lt;32),2,IF(AND(Einträge!D1954&gt;=32,Einträge!D1954&lt;=35),3,(IF(AND(Einträge!D1954&lt;29,Einträge!D1954&gt;0),1,IF(Einträge!D1954="",0,4)))))</f>
        <v>0</v>
      </c>
      <c r="F1954" s="349"/>
      <c r="G1954" s="350"/>
      <c r="H1954" s="349"/>
      <c r="I1954" s="350"/>
      <c r="J1954" s="347"/>
      <c r="K1954" s="348"/>
      <c r="L1954" s="348"/>
      <c r="M1954" s="188"/>
      <c r="N1954" s="53"/>
      <c r="O1954" s="54"/>
      <c r="P1954" s="54"/>
      <c r="Q1954" s="53"/>
      <c r="R1954" s="53"/>
      <c r="S1954" s="230"/>
      <c r="T1954" s="244"/>
      <c r="U1954" s="237"/>
    </row>
    <row r="1955" spans="1:21">
      <c r="A1955" s="58"/>
      <c r="B1955" s="355"/>
      <c r="C1955" s="355"/>
      <c r="D1955" s="191"/>
      <c r="E1955" s="206">
        <f>IF(AND(Einträge!D1955&gt;=29,Einträge!D1955&lt;32),2,IF(AND(Einträge!D1955&gt;=32,Einträge!D1955&lt;=35),3,(IF(AND(Einträge!D1955&lt;29,Einträge!D1955&gt;0),1,IF(Einträge!D1955="",0,4)))))</f>
        <v>0</v>
      </c>
      <c r="F1955" s="351"/>
      <c r="G1955" s="352"/>
      <c r="H1955" s="351"/>
      <c r="I1955" s="352"/>
      <c r="J1955" s="345"/>
      <c r="K1955" s="346"/>
      <c r="L1955" s="346"/>
      <c r="M1955" s="188"/>
      <c r="N1955" s="31"/>
      <c r="O1955" s="30"/>
      <c r="P1955" s="30"/>
      <c r="Q1955" s="31"/>
      <c r="R1955" s="31"/>
      <c r="S1955" s="228"/>
      <c r="T1955" s="242"/>
      <c r="U1955" s="235"/>
    </row>
    <row r="1956" spans="1:21">
      <c r="A1956" s="36"/>
      <c r="B1956" s="353"/>
      <c r="C1956" s="354"/>
      <c r="D1956" s="137"/>
      <c r="E1956" s="206">
        <f>IF(AND(Einträge!D1956&gt;=29,Einträge!D1956&lt;32),2,IF(AND(Einträge!D1956&gt;=32,Einträge!D1956&lt;=35),3,(IF(AND(Einträge!D1956&lt;29,Einträge!D1956&gt;0),1,IF(Einträge!D1956="",0,4)))))</f>
        <v>0</v>
      </c>
      <c r="F1956" s="349"/>
      <c r="G1956" s="350"/>
      <c r="H1956" s="349"/>
      <c r="I1956" s="350"/>
      <c r="J1956" s="347"/>
      <c r="K1956" s="348"/>
      <c r="L1956" s="348"/>
      <c r="M1956" s="188"/>
      <c r="N1956" s="33"/>
      <c r="O1956" s="32"/>
      <c r="P1956" s="32"/>
      <c r="Q1956" s="33"/>
      <c r="R1956" s="33"/>
      <c r="S1956" s="229"/>
      <c r="T1956" s="243"/>
      <c r="U1956" s="236"/>
    </row>
    <row r="1957" spans="1:21">
      <c r="A1957" s="58"/>
      <c r="B1957" s="355"/>
      <c r="C1957" s="355"/>
      <c r="D1957" s="191"/>
      <c r="E1957" s="206">
        <f>IF(AND(Einträge!D1957&gt;=29,Einträge!D1957&lt;32),2,IF(AND(Einträge!D1957&gt;=32,Einträge!D1957&lt;=35),3,(IF(AND(Einträge!D1957&lt;29,Einträge!D1957&gt;0),1,IF(Einträge!D1957="",0,4)))))</f>
        <v>0</v>
      </c>
      <c r="F1957" s="351"/>
      <c r="G1957" s="352"/>
      <c r="H1957" s="351"/>
      <c r="I1957" s="352"/>
      <c r="J1957" s="345"/>
      <c r="K1957" s="346"/>
      <c r="L1957" s="346"/>
      <c r="M1957" s="188"/>
      <c r="N1957" s="31"/>
      <c r="O1957" s="30"/>
      <c r="P1957" s="30"/>
      <c r="Q1957" s="31"/>
      <c r="R1957" s="31"/>
      <c r="S1957" s="228"/>
      <c r="T1957" s="242"/>
      <c r="U1957" s="235"/>
    </row>
    <row r="1958" spans="1:21">
      <c r="A1958" s="36"/>
      <c r="B1958" s="353"/>
      <c r="C1958" s="354"/>
      <c r="D1958" s="137"/>
      <c r="E1958" s="206">
        <f>IF(AND(Einträge!D1958&gt;=29,Einträge!D1958&lt;32),2,IF(AND(Einträge!D1958&gt;=32,Einträge!D1958&lt;=35),3,(IF(AND(Einträge!D1958&lt;29,Einträge!D1958&gt;0),1,IF(Einträge!D1958="",0,4)))))</f>
        <v>0</v>
      </c>
      <c r="F1958" s="349"/>
      <c r="G1958" s="350"/>
      <c r="H1958" s="349"/>
      <c r="I1958" s="350"/>
      <c r="J1958" s="347"/>
      <c r="K1958" s="348"/>
      <c r="L1958" s="348"/>
      <c r="M1958" s="188"/>
      <c r="N1958" s="35"/>
      <c r="O1958" s="34"/>
      <c r="P1958" s="34"/>
      <c r="Q1958" s="35"/>
      <c r="R1958" s="35"/>
      <c r="S1958" s="227"/>
      <c r="T1958" s="241"/>
      <c r="U1958" s="234"/>
    </row>
    <row r="1959" spans="1:21">
      <c r="A1959" s="58"/>
      <c r="B1959" s="355"/>
      <c r="C1959" s="355"/>
      <c r="D1959" s="191"/>
      <c r="E1959" s="206">
        <f>IF(AND(Einträge!D1959&gt;=29,Einträge!D1959&lt;32),2,IF(AND(Einträge!D1959&gt;=32,Einträge!D1959&lt;=35),3,(IF(AND(Einträge!D1959&lt;29,Einträge!D1959&gt;0),1,IF(Einträge!D1959="",0,4)))))</f>
        <v>0</v>
      </c>
      <c r="F1959" s="351"/>
      <c r="G1959" s="352"/>
      <c r="H1959" s="351"/>
      <c r="I1959" s="352"/>
      <c r="J1959" s="345"/>
      <c r="K1959" s="346"/>
      <c r="L1959" s="346"/>
      <c r="M1959" s="188"/>
      <c r="N1959" s="31"/>
      <c r="O1959" s="30"/>
      <c r="P1959" s="30"/>
      <c r="Q1959" s="31"/>
      <c r="R1959" s="31"/>
      <c r="S1959" s="228"/>
      <c r="T1959" s="242"/>
      <c r="U1959" s="235"/>
    </row>
    <row r="1960" spans="1:21">
      <c r="A1960" s="36"/>
      <c r="B1960" s="353"/>
      <c r="C1960" s="354"/>
      <c r="D1960" s="137"/>
      <c r="E1960" s="206">
        <f>IF(AND(Einträge!D1960&gt;=29,Einträge!D1960&lt;32),2,IF(AND(Einträge!D1960&gt;=32,Einträge!D1960&lt;=35),3,(IF(AND(Einträge!D1960&lt;29,Einträge!D1960&gt;0),1,IF(Einträge!D1960="",0,4)))))</f>
        <v>0</v>
      </c>
      <c r="F1960" s="349"/>
      <c r="G1960" s="350"/>
      <c r="H1960" s="349"/>
      <c r="I1960" s="350"/>
      <c r="J1960" s="347"/>
      <c r="K1960" s="348"/>
      <c r="L1960" s="348"/>
      <c r="M1960" s="188"/>
      <c r="N1960" s="35"/>
      <c r="O1960" s="34"/>
      <c r="P1960" s="34"/>
      <c r="Q1960" s="35"/>
      <c r="R1960" s="35"/>
      <c r="S1960" s="227"/>
      <c r="T1960" s="241"/>
      <c r="U1960" s="234"/>
    </row>
    <row r="1961" spans="1:21">
      <c r="A1961" s="58"/>
      <c r="B1961" s="355"/>
      <c r="C1961" s="355"/>
      <c r="D1961" s="191"/>
      <c r="E1961" s="206">
        <f>IF(AND(Einträge!D1961&gt;=29,Einträge!D1961&lt;32),2,IF(AND(Einträge!D1961&gt;=32,Einträge!D1961&lt;=35),3,(IF(AND(Einträge!D1961&lt;29,Einträge!D1961&gt;0),1,IF(Einträge!D1961="",0,4)))))</f>
        <v>0</v>
      </c>
      <c r="F1961" s="351"/>
      <c r="G1961" s="352"/>
      <c r="H1961" s="351"/>
      <c r="I1961" s="352"/>
      <c r="J1961" s="345"/>
      <c r="K1961" s="346"/>
      <c r="L1961" s="346"/>
      <c r="M1961" s="188"/>
      <c r="N1961" s="31"/>
      <c r="O1961" s="30"/>
      <c r="P1961" s="30"/>
      <c r="Q1961" s="31"/>
      <c r="R1961" s="31"/>
      <c r="S1961" s="228"/>
      <c r="T1961" s="242"/>
      <c r="U1961" s="235"/>
    </row>
    <row r="1962" spans="1:21">
      <c r="A1962" s="36"/>
      <c r="B1962" s="353"/>
      <c r="C1962" s="354"/>
      <c r="D1962" s="137"/>
      <c r="E1962" s="206">
        <f>IF(AND(Einträge!D1962&gt;=29,Einträge!D1962&lt;32),2,IF(AND(Einträge!D1962&gt;=32,Einträge!D1962&lt;=35),3,(IF(AND(Einträge!D1962&lt;29,Einträge!D1962&gt;0),1,IF(Einträge!D1962="",0,4)))))</f>
        <v>0</v>
      </c>
      <c r="F1962" s="349"/>
      <c r="G1962" s="350"/>
      <c r="H1962" s="349"/>
      <c r="I1962" s="350"/>
      <c r="J1962" s="347"/>
      <c r="K1962" s="348"/>
      <c r="L1962" s="348"/>
      <c r="M1962" s="188"/>
      <c r="N1962" s="35"/>
      <c r="O1962" s="34"/>
      <c r="P1962" s="34"/>
      <c r="Q1962" s="35"/>
      <c r="R1962" s="35"/>
      <c r="S1962" s="227"/>
      <c r="T1962" s="241"/>
      <c r="U1962" s="234"/>
    </row>
    <row r="1963" spans="1:21">
      <c r="A1963" s="58"/>
      <c r="B1963" s="355"/>
      <c r="C1963" s="355"/>
      <c r="D1963" s="191"/>
      <c r="E1963" s="206">
        <f>IF(AND(Einträge!D1963&gt;=29,Einträge!D1963&lt;32),2,IF(AND(Einträge!D1963&gt;=32,Einträge!D1963&lt;=35),3,(IF(AND(Einträge!D1963&lt;29,Einträge!D1963&gt;0),1,IF(Einträge!D1963="",0,4)))))</f>
        <v>0</v>
      </c>
      <c r="F1963" s="351"/>
      <c r="G1963" s="352"/>
      <c r="H1963" s="351"/>
      <c r="I1963" s="352"/>
      <c r="J1963" s="345"/>
      <c r="K1963" s="346"/>
      <c r="L1963" s="346"/>
      <c r="M1963" s="188"/>
      <c r="N1963" s="31"/>
      <c r="O1963" s="30"/>
      <c r="P1963" s="30"/>
      <c r="Q1963" s="31"/>
      <c r="R1963" s="31"/>
      <c r="S1963" s="228"/>
      <c r="T1963" s="242"/>
      <c r="U1963" s="235"/>
    </row>
    <row r="1964" spans="1:21">
      <c r="A1964" s="36"/>
      <c r="B1964" s="353"/>
      <c r="C1964" s="354"/>
      <c r="D1964" s="137"/>
      <c r="E1964" s="206">
        <f>IF(AND(Einträge!D1964&gt;=29,Einträge!D1964&lt;32),2,IF(AND(Einträge!D1964&gt;=32,Einträge!D1964&lt;=35),3,(IF(AND(Einträge!D1964&lt;29,Einträge!D1964&gt;0),1,IF(Einträge!D1964="",0,4)))))</f>
        <v>0</v>
      </c>
      <c r="F1964" s="349"/>
      <c r="G1964" s="350"/>
      <c r="H1964" s="349"/>
      <c r="I1964" s="350"/>
      <c r="J1964" s="347"/>
      <c r="K1964" s="348"/>
      <c r="L1964" s="348"/>
      <c r="M1964" s="188"/>
      <c r="N1964" s="35"/>
      <c r="O1964" s="34"/>
      <c r="P1964" s="34"/>
      <c r="Q1964" s="35"/>
      <c r="R1964" s="35"/>
      <c r="S1964" s="227"/>
      <c r="T1964" s="241"/>
      <c r="U1964" s="234"/>
    </row>
    <row r="1965" spans="1:21">
      <c r="A1965" s="58"/>
      <c r="B1965" s="355"/>
      <c r="C1965" s="355"/>
      <c r="D1965" s="191"/>
      <c r="E1965" s="206">
        <f>IF(AND(Einträge!D1965&gt;=29,Einträge!D1965&lt;32),2,IF(AND(Einträge!D1965&gt;=32,Einträge!D1965&lt;=35),3,(IF(AND(Einträge!D1965&lt;29,Einträge!D1965&gt;0),1,IF(Einträge!D1965="",0,4)))))</f>
        <v>0</v>
      </c>
      <c r="F1965" s="351"/>
      <c r="G1965" s="352"/>
      <c r="H1965" s="351"/>
      <c r="I1965" s="352"/>
      <c r="J1965" s="345"/>
      <c r="K1965" s="346"/>
      <c r="L1965" s="346"/>
      <c r="M1965" s="188"/>
      <c r="N1965" s="31"/>
      <c r="O1965" s="30"/>
      <c r="P1965" s="30"/>
      <c r="Q1965" s="31"/>
      <c r="R1965" s="31"/>
      <c r="S1965" s="228"/>
      <c r="T1965" s="242"/>
      <c r="U1965" s="235"/>
    </row>
    <row r="1966" spans="1:21">
      <c r="A1966" s="36"/>
      <c r="B1966" s="353"/>
      <c r="C1966" s="354"/>
      <c r="D1966" s="137"/>
      <c r="E1966" s="206">
        <f>IF(AND(Einträge!D1966&gt;=29,Einträge!D1966&lt;32),2,IF(AND(Einträge!D1966&gt;=32,Einträge!D1966&lt;=35),3,(IF(AND(Einträge!D1966&lt;29,Einträge!D1966&gt;0),1,IF(Einträge!D1966="",0,4)))))</f>
        <v>0</v>
      </c>
      <c r="F1966" s="349"/>
      <c r="G1966" s="350"/>
      <c r="H1966" s="349"/>
      <c r="I1966" s="350"/>
      <c r="J1966" s="347"/>
      <c r="K1966" s="348"/>
      <c r="L1966" s="348"/>
      <c r="M1966" s="188"/>
      <c r="N1966" s="35"/>
      <c r="O1966" s="34"/>
      <c r="P1966" s="34"/>
      <c r="Q1966" s="35"/>
      <c r="R1966" s="35"/>
      <c r="S1966" s="227"/>
      <c r="T1966" s="241"/>
      <c r="U1966" s="234"/>
    </row>
    <row r="1967" spans="1:21">
      <c r="A1967" s="58"/>
      <c r="B1967" s="355"/>
      <c r="C1967" s="355"/>
      <c r="D1967" s="191"/>
      <c r="E1967" s="206">
        <f>IF(AND(Einträge!D1967&gt;=29,Einträge!D1967&lt;32),2,IF(AND(Einträge!D1967&gt;=32,Einträge!D1967&lt;=35),3,(IF(AND(Einträge!D1967&lt;29,Einträge!D1967&gt;0),1,IF(Einträge!D1967="",0,4)))))</f>
        <v>0</v>
      </c>
      <c r="F1967" s="351"/>
      <c r="G1967" s="352"/>
      <c r="H1967" s="351"/>
      <c r="I1967" s="352"/>
      <c r="J1967" s="345"/>
      <c r="K1967" s="346"/>
      <c r="L1967" s="346"/>
      <c r="M1967" s="188"/>
      <c r="N1967" s="31"/>
      <c r="O1967" s="30"/>
      <c r="P1967" s="30"/>
      <c r="Q1967" s="31"/>
      <c r="R1967" s="31"/>
      <c r="S1967" s="228"/>
      <c r="T1967" s="242"/>
      <c r="U1967" s="235"/>
    </row>
    <row r="1968" spans="1:21">
      <c r="A1968" s="36"/>
      <c r="B1968" s="353"/>
      <c r="C1968" s="354"/>
      <c r="D1968" s="137"/>
      <c r="E1968" s="206">
        <f>IF(AND(Einträge!D1968&gt;=29,Einträge!D1968&lt;32),2,IF(AND(Einträge!D1968&gt;=32,Einträge!D1968&lt;=35),3,(IF(AND(Einträge!D1968&lt;29,Einträge!D1968&gt;0),1,IF(Einträge!D1968="",0,4)))))</f>
        <v>0</v>
      </c>
      <c r="F1968" s="349"/>
      <c r="G1968" s="350"/>
      <c r="H1968" s="349"/>
      <c r="I1968" s="350"/>
      <c r="J1968" s="347"/>
      <c r="K1968" s="348"/>
      <c r="L1968" s="348"/>
      <c r="M1968" s="188"/>
      <c r="N1968" s="35"/>
      <c r="O1968" s="34"/>
      <c r="P1968" s="34"/>
      <c r="Q1968" s="35"/>
      <c r="R1968" s="35"/>
      <c r="S1968" s="227"/>
      <c r="T1968" s="241"/>
      <c r="U1968" s="234"/>
    </row>
    <row r="1969" spans="1:21">
      <c r="A1969" s="58"/>
      <c r="B1969" s="355"/>
      <c r="C1969" s="355"/>
      <c r="D1969" s="191"/>
      <c r="E1969" s="206">
        <f>IF(AND(Einträge!D1969&gt;=29,Einträge!D1969&lt;32),2,IF(AND(Einträge!D1969&gt;=32,Einträge!D1969&lt;=35),3,(IF(AND(Einträge!D1969&lt;29,Einträge!D1969&gt;0),1,IF(Einträge!D1969="",0,4)))))</f>
        <v>0</v>
      </c>
      <c r="F1969" s="351"/>
      <c r="G1969" s="352"/>
      <c r="H1969" s="351"/>
      <c r="I1969" s="352"/>
      <c r="J1969" s="345"/>
      <c r="K1969" s="346"/>
      <c r="L1969" s="346"/>
      <c r="M1969" s="188"/>
      <c r="N1969" s="31"/>
      <c r="O1969" s="30"/>
      <c r="P1969" s="30"/>
      <c r="Q1969" s="31"/>
      <c r="R1969" s="31"/>
      <c r="S1969" s="228"/>
      <c r="T1969" s="242"/>
      <c r="U1969" s="235"/>
    </row>
    <row r="1970" spans="1:21">
      <c r="A1970" s="36"/>
      <c r="B1970" s="353"/>
      <c r="C1970" s="354"/>
      <c r="D1970" s="137"/>
      <c r="E1970" s="206">
        <f>IF(AND(Einträge!D1970&gt;=29,Einträge!D1970&lt;32),2,IF(AND(Einträge!D1970&gt;=32,Einträge!D1970&lt;=35),3,(IF(AND(Einträge!D1970&lt;29,Einträge!D1970&gt;0),1,IF(Einträge!D1970="",0,4)))))</f>
        <v>0</v>
      </c>
      <c r="F1970" s="349"/>
      <c r="G1970" s="350"/>
      <c r="H1970" s="349"/>
      <c r="I1970" s="350"/>
      <c r="J1970" s="347"/>
      <c r="K1970" s="348"/>
      <c r="L1970" s="348"/>
      <c r="M1970" s="188"/>
      <c r="N1970" s="35"/>
      <c r="O1970" s="34"/>
      <c r="P1970" s="34"/>
      <c r="Q1970" s="35"/>
      <c r="R1970" s="35"/>
      <c r="S1970" s="227"/>
      <c r="T1970" s="241"/>
      <c r="U1970" s="234"/>
    </row>
    <row r="1971" spans="1:21">
      <c r="A1971" s="58"/>
      <c r="B1971" s="355"/>
      <c r="C1971" s="355"/>
      <c r="D1971" s="191"/>
      <c r="E1971" s="206">
        <f>IF(AND(Einträge!D1971&gt;=29,Einträge!D1971&lt;32),2,IF(AND(Einträge!D1971&gt;=32,Einträge!D1971&lt;=35),3,(IF(AND(Einträge!D1971&lt;29,Einträge!D1971&gt;0),1,IF(Einträge!D1971="",0,4)))))</f>
        <v>0</v>
      </c>
      <c r="F1971" s="351"/>
      <c r="G1971" s="352"/>
      <c r="H1971" s="351"/>
      <c r="I1971" s="352"/>
      <c r="J1971" s="345"/>
      <c r="K1971" s="346"/>
      <c r="L1971" s="346"/>
      <c r="M1971" s="188"/>
      <c r="N1971" s="31"/>
      <c r="O1971" s="30"/>
      <c r="P1971" s="30"/>
      <c r="Q1971" s="31"/>
      <c r="R1971" s="31"/>
      <c r="S1971" s="228"/>
      <c r="T1971" s="242"/>
      <c r="U1971" s="235"/>
    </row>
    <row r="1972" spans="1:21">
      <c r="A1972" s="36"/>
      <c r="B1972" s="353"/>
      <c r="C1972" s="354"/>
      <c r="D1972" s="137"/>
      <c r="E1972" s="206">
        <f>IF(AND(Einträge!D1972&gt;=29,Einträge!D1972&lt;32),2,IF(AND(Einträge!D1972&gt;=32,Einträge!D1972&lt;=35),3,(IF(AND(Einträge!D1972&lt;29,Einträge!D1972&gt;0),1,IF(Einträge!D1972="",0,4)))))</f>
        <v>0</v>
      </c>
      <c r="F1972" s="349"/>
      <c r="G1972" s="350"/>
      <c r="H1972" s="349"/>
      <c r="I1972" s="350"/>
      <c r="J1972" s="347"/>
      <c r="K1972" s="348"/>
      <c r="L1972" s="348"/>
      <c r="M1972" s="188"/>
      <c r="N1972" s="35"/>
      <c r="O1972" s="34"/>
      <c r="P1972" s="34"/>
      <c r="Q1972" s="35"/>
      <c r="R1972" s="35"/>
      <c r="S1972" s="227"/>
      <c r="T1972" s="241"/>
      <c r="U1972" s="234"/>
    </row>
    <row r="1973" spans="1:21">
      <c r="A1973" s="58"/>
      <c r="B1973" s="355"/>
      <c r="C1973" s="355"/>
      <c r="D1973" s="191"/>
      <c r="E1973" s="206">
        <f>IF(AND(Einträge!D1973&gt;=29,Einträge!D1973&lt;32),2,IF(AND(Einträge!D1973&gt;=32,Einträge!D1973&lt;=35),3,(IF(AND(Einträge!D1973&lt;29,Einträge!D1973&gt;0),1,IF(Einträge!D1973="",0,4)))))</f>
        <v>0</v>
      </c>
      <c r="F1973" s="351"/>
      <c r="G1973" s="352"/>
      <c r="H1973" s="351"/>
      <c r="I1973" s="352"/>
      <c r="J1973" s="345"/>
      <c r="K1973" s="346"/>
      <c r="L1973" s="346"/>
      <c r="M1973" s="188"/>
      <c r="N1973" s="31"/>
      <c r="O1973" s="30"/>
      <c r="P1973" s="30"/>
      <c r="Q1973" s="31"/>
      <c r="R1973" s="31"/>
      <c r="S1973" s="228"/>
      <c r="T1973" s="242"/>
      <c r="U1973" s="235"/>
    </row>
    <row r="1974" spans="1:21">
      <c r="A1974" s="36"/>
      <c r="B1974" s="353"/>
      <c r="C1974" s="354"/>
      <c r="D1974" s="137"/>
      <c r="E1974" s="206">
        <f>IF(AND(Einträge!D1974&gt;=29,Einträge!D1974&lt;32),2,IF(AND(Einträge!D1974&gt;=32,Einträge!D1974&lt;=35),3,(IF(AND(Einträge!D1974&lt;29,Einträge!D1974&gt;0),1,IF(Einträge!D1974="",0,4)))))</f>
        <v>0</v>
      </c>
      <c r="F1974" s="349"/>
      <c r="G1974" s="350"/>
      <c r="H1974" s="349"/>
      <c r="I1974" s="350"/>
      <c r="J1974" s="347"/>
      <c r="K1974" s="348"/>
      <c r="L1974" s="348"/>
      <c r="M1974" s="188"/>
      <c r="N1974" s="53"/>
      <c r="O1974" s="54"/>
      <c r="P1974" s="54"/>
      <c r="Q1974" s="53"/>
      <c r="R1974" s="53"/>
      <c r="S1974" s="230"/>
      <c r="T1974" s="244"/>
      <c r="U1974" s="237"/>
    </row>
    <row r="1975" spans="1:21">
      <c r="A1975" s="58"/>
      <c r="B1975" s="355"/>
      <c r="C1975" s="355"/>
      <c r="D1975" s="191"/>
      <c r="E1975" s="206">
        <f>IF(AND(Einträge!D1975&gt;=29,Einträge!D1975&lt;32),2,IF(AND(Einträge!D1975&gt;=32,Einträge!D1975&lt;=35),3,(IF(AND(Einträge!D1975&lt;29,Einträge!D1975&gt;0),1,IF(Einträge!D1975="",0,4)))))</f>
        <v>0</v>
      </c>
      <c r="F1975" s="351"/>
      <c r="G1975" s="352"/>
      <c r="H1975" s="351"/>
      <c r="I1975" s="352"/>
      <c r="J1975" s="345"/>
      <c r="K1975" s="346"/>
      <c r="L1975" s="346"/>
      <c r="M1975" s="188"/>
      <c r="N1975" s="31"/>
      <c r="O1975" s="30"/>
      <c r="P1975" s="30"/>
      <c r="Q1975" s="31"/>
      <c r="R1975" s="31"/>
      <c r="S1975" s="228"/>
      <c r="T1975" s="242"/>
      <c r="U1975" s="235"/>
    </row>
    <row r="1976" spans="1:21">
      <c r="A1976" s="36"/>
      <c r="B1976" s="353"/>
      <c r="C1976" s="354"/>
      <c r="D1976" s="137"/>
      <c r="E1976" s="206">
        <f>IF(AND(Einträge!D1976&gt;=29,Einträge!D1976&lt;32),2,IF(AND(Einträge!D1976&gt;=32,Einträge!D1976&lt;=35),3,(IF(AND(Einträge!D1976&lt;29,Einträge!D1976&gt;0),1,IF(Einträge!D1976="",0,4)))))</f>
        <v>0</v>
      </c>
      <c r="F1976" s="349"/>
      <c r="G1976" s="350"/>
      <c r="H1976" s="349"/>
      <c r="I1976" s="350"/>
      <c r="J1976" s="347"/>
      <c r="K1976" s="348"/>
      <c r="L1976" s="348"/>
      <c r="M1976" s="188"/>
      <c r="N1976" s="33"/>
      <c r="O1976" s="32"/>
      <c r="P1976" s="32"/>
      <c r="Q1976" s="33"/>
      <c r="R1976" s="33"/>
      <c r="S1976" s="229"/>
      <c r="T1976" s="243"/>
      <c r="U1976" s="236"/>
    </row>
    <row r="1977" spans="1:21">
      <c r="A1977" s="58"/>
      <c r="B1977" s="355"/>
      <c r="C1977" s="355"/>
      <c r="D1977" s="191"/>
      <c r="E1977" s="206">
        <f>IF(AND(Einträge!D1977&gt;=29,Einträge!D1977&lt;32),2,IF(AND(Einträge!D1977&gt;=32,Einträge!D1977&lt;=35),3,(IF(AND(Einträge!D1977&lt;29,Einträge!D1977&gt;0),1,IF(Einträge!D1977="",0,4)))))</f>
        <v>0</v>
      </c>
      <c r="F1977" s="351"/>
      <c r="G1977" s="352"/>
      <c r="H1977" s="351"/>
      <c r="I1977" s="352"/>
      <c r="J1977" s="345"/>
      <c r="K1977" s="346"/>
      <c r="L1977" s="346"/>
      <c r="M1977" s="188"/>
      <c r="N1977" s="31"/>
      <c r="O1977" s="30"/>
      <c r="P1977" s="30"/>
      <c r="Q1977" s="31"/>
      <c r="R1977" s="31"/>
      <c r="S1977" s="228"/>
      <c r="T1977" s="242"/>
      <c r="U1977" s="235"/>
    </row>
    <row r="1978" spans="1:21">
      <c r="A1978" s="36"/>
      <c r="B1978" s="353"/>
      <c r="C1978" s="354"/>
      <c r="D1978" s="137"/>
      <c r="E1978" s="206">
        <f>IF(AND(Einträge!D1978&gt;=29,Einträge!D1978&lt;32),2,IF(AND(Einträge!D1978&gt;=32,Einträge!D1978&lt;=35),3,(IF(AND(Einträge!D1978&lt;29,Einträge!D1978&gt;0),1,IF(Einträge!D1978="",0,4)))))</f>
        <v>0</v>
      </c>
      <c r="F1978" s="349"/>
      <c r="G1978" s="350"/>
      <c r="H1978" s="349"/>
      <c r="I1978" s="350"/>
      <c r="J1978" s="347"/>
      <c r="K1978" s="348"/>
      <c r="L1978" s="348"/>
      <c r="M1978" s="188"/>
      <c r="N1978" s="35"/>
      <c r="O1978" s="34"/>
      <c r="P1978" s="34"/>
      <c r="Q1978" s="35"/>
      <c r="R1978" s="35"/>
      <c r="S1978" s="227"/>
      <c r="T1978" s="241"/>
      <c r="U1978" s="234"/>
    </row>
    <row r="1979" spans="1:21">
      <c r="A1979" s="58"/>
      <c r="B1979" s="355"/>
      <c r="C1979" s="355"/>
      <c r="D1979" s="191"/>
      <c r="E1979" s="206">
        <f>IF(AND(Einträge!D1979&gt;=29,Einträge!D1979&lt;32),2,IF(AND(Einträge!D1979&gt;=32,Einträge!D1979&lt;=35),3,(IF(AND(Einträge!D1979&lt;29,Einträge!D1979&gt;0),1,IF(Einträge!D1979="",0,4)))))</f>
        <v>0</v>
      </c>
      <c r="F1979" s="351"/>
      <c r="G1979" s="352"/>
      <c r="H1979" s="351"/>
      <c r="I1979" s="352"/>
      <c r="J1979" s="345"/>
      <c r="K1979" s="346"/>
      <c r="L1979" s="346"/>
      <c r="M1979" s="188"/>
      <c r="N1979" s="31"/>
      <c r="O1979" s="30"/>
      <c r="P1979" s="30"/>
      <c r="Q1979" s="31"/>
      <c r="R1979" s="31"/>
      <c r="S1979" s="228"/>
      <c r="T1979" s="242"/>
      <c r="U1979" s="235"/>
    </row>
    <row r="1980" spans="1:21">
      <c r="A1980" s="36"/>
      <c r="B1980" s="353"/>
      <c r="C1980" s="354"/>
      <c r="D1980" s="137"/>
      <c r="E1980" s="206">
        <f>IF(AND(Einträge!D1980&gt;=29,Einträge!D1980&lt;32),2,IF(AND(Einträge!D1980&gt;=32,Einträge!D1980&lt;=35),3,(IF(AND(Einträge!D1980&lt;29,Einträge!D1980&gt;0),1,IF(Einträge!D1980="",0,4)))))</f>
        <v>0</v>
      </c>
      <c r="F1980" s="349"/>
      <c r="G1980" s="350"/>
      <c r="H1980" s="349"/>
      <c r="I1980" s="350"/>
      <c r="J1980" s="347"/>
      <c r="K1980" s="348"/>
      <c r="L1980" s="348"/>
      <c r="M1980" s="188"/>
      <c r="N1980" s="35"/>
      <c r="O1980" s="34"/>
      <c r="P1980" s="34"/>
      <c r="Q1980" s="35"/>
      <c r="R1980" s="35"/>
      <c r="S1980" s="227"/>
      <c r="T1980" s="241"/>
      <c r="U1980" s="234"/>
    </row>
    <row r="1981" spans="1:21">
      <c r="A1981" s="58"/>
      <c r="B1981" s="355"/>
      <c r="C1981" s="355"/>
      <c r="D1981" s="191"/>
      <c r="E1981" s="206">
        <f>IF(AND(Einträge!D1981&gt;=29,Einträge!D1981&lt;32),2,IF(AND(Einträge!D1981&gt;=32,Einträge!D1981&lt;=35),3,(IF(AND(Einträge!D1981&lt;29,Einträge!D1981&gt;0),1,IF(Einträge!D1981="",0,4)))))</f>
        <v>0</v>
      </c>
      <c r="F1981" s="351"/>
      <c r="G1981" s="352"/>
      <c r="H1981" s="351"/>
      <c r="I1981" s="352"/>
      <c r="J1981" s="345"/>
      <c r="K1981" s="346"/>
      <c r="L1981" s="346"/>
      <c r="M1981" s="188"/>
      <c r="N1981" s="31"/>
      <c r="O1981" s="30"/>
      <c r="P1981" s="30"/>
      <c r="Q1981" s="31"/>
      <c r="R1981" s="31"/>
      <c r="S1981" s="228"/>
      <c r="T1981" s="242"/>
      <c r="U1981" s="235"/>
    </row>
    <row r="1982" spans="1:21">
      <c r="A1982" s="36"/>
      <c r="B1982" s="353"/>
      <c r="C1982" s="354"/>
      <c r="D1982" s="137"/>
      <c r="E1982" s="206">
        <f>IF(AND(Einträge!D1982&gt;=29,Einträge!D1982&lt;32),2,IF(AND(Einträge!D1982&gt;=32,Einträge!D1982&lt;=35),3,(IF(AND(Einträge!D1982&lt;29,Einträge!D1982&gt;0),1,IF(Einträge!D1982="",0,4)))))</f>
        <v>0</v>
      </c>
      <c r="F1982" s="349"/>
      <c r="G1982" s="350"/>
      <c r="H1982" s="349"/>
      <c r="I1982" s="350"/>
      <c r="J1982" s="347"/>
      <c r="K1982" s="348"/>
      <c r="L1982" s="348"/>
      <c r="M1982" s="188"/>
      <c r="N1982" s="35"/>
      <c r="O1982" s="34"/>
      <c r="P1982" s="34"/>
      <c r="Q1982" s="35"/>
      <c r="R1982" s="35"/>
      <c r="S1982" s="227"/>
      <c r="T1982" s="241"/>
      <c r="U1982" s="234"/>
    </row>
    <row r="1983" spans="1:21">
      <c r="A1983" s="58"/>
      <c r="B1983" s="355"/>
      <c r="C1983" s="355"/>
      <c r="D1983" s="191"/>
      <c r="E1983" s="206">
        <f>IF(AND(Einträge!D1983&gt;=29,Einträge!D1983&lt;32),2,IF(AND(Einträge!D1983&gt;=32,Einträge!D1983&lt;=35),3,(IF(AND(Einträge!D1983&lt;29,Einträge!D1983&gt;0),1,IF(Einträge!D1983="",0,4)))))</f>
        <v>0</v>
      </c>
      <c r="F1983" s="351"/>
      <c r="G1983" s="352"/>
      <c r="H1983" s="351"/>
      <c r="I1983" s="352"/>
      <c r="J1983" s="345"/>
      <c r="K1983" s="346"/>
      <c r="L1983" s="346"/>
      <c r="M1983" s="188"/>
      <c r="N1983" s="31"/>
      <c r="O1983" s="30"/>
      <c r="P1983" s="30"/>
      <c r="Q1983" s="31"/>
      <c r="R1983" s="31"/>
      <c r="S1983" s="228"/>
      <c r="T1983" s="242"/>
      <c r="U1983" s="235"/>
    </row>
    <row r="1984" spans="1:21">
      <c r="A1984" s="36"/>
      <c r="B1984" s="353"/>
      <c r="C1984" s="354"/>
      <c r="D1984" s="137"/>
      <c r="E1984" s="207">
        <f>IF(AND(Einträge!D1984&gt;=29,Einträge!D1984&lt;32),2,IF(AND(Einträge!D1984&gt;=32,Einträge!D1984&lt;=35),3,(IF(AND(Einträge!D1984&lt;29,Einträge!D1984&gt;0),1,IF(Einträge!D1984="",0,4)))))</f>
        <v>0</v>
      </c>
      <c r="F1984" s="349"/>
      <c r="G1984" s="350"/>
      <c r="H1984" s="349"/>
      <c r="I1984" s="350"/>
      <c r="J1984" s="347"/>
      <c r="K1984" s="348"/>
      <c r="L1984" s="348"/>
      <c r="M1984" s="188"/>
      <c r="N1984" s="35"/>
      <c r="O1984" s="34"/>
      <c r="P1984" s="34"/>
      <c r="Q1984" s="35"/>
      <c r="R1984" s="35"/>
      <c r="S1984" s="227"/>
      <c r="T1984" s="241"/>
      <c r="U1984" s="234"/>
    </row>
    <row r="1985" spans="1:25">
      <c r="A1985" s="58"/>
      <c r="B1985" s="355"/>
      <c r="C1985" s="355"/>
      <c r="D1985" s="191"/>
      <c r="E1985" s="206">
        <f>IF(AND(Einträge!D1985&gt;=29,Einträge!D1985&lt;32),2,IF(AND(Einträge!D1985&gt;=32,Einträge!D1985&lt;=35),3,(IF(AND(Einträge!D1985&lt;29,Einträge!D1985&gt;0),1,IF(Einträge!D1985="",0,4)))))</f>
        <v>0</v>
      </c>
      <c r="F1985" s="351"/>
      <c r="G1985" s="352"/>
      <c r="H1985" s="351"/>
      <c r="I1985" s="352"/>
      <c r="J1985" s="345"/>
      <c r="K1985" s="346"/>
      <c r="L1985" s="346"/>
      <c r="M1985" s="188"/>
      <c r="N1985" s="31"/>
      <c r="O1985" s="30"/>
      <c r="P1985" s="30"/>
      <c r="Q1985" s="31"/>
      <c r="R1985" s="31"/>
      <c r="S1985" s="228"/>
      <c r="T1985" s="242"/>
      <c r="U1985" s="235"/>
    </row>
    <row r="1986" spans="1:25">
      <c r="A1986" s="36"/>
      <c r="B1986" s="353"/>
      <c r="C1986" s="354"/>
      <c r="D1986" s="137"/>
      <c r="E1986" s="206">
        <f>IF(AND(Einträge!D1986&gt;=29,Einträge!D1986&lt;32),2,IF(AND(Einträge!D1986&gt;=32,Einträge!D1986&lt;=35),3,(IF(AND(Einträge!D1986&lt;29,Einträge!D1986&gt;0),1,IF(Einträge!D1986="",0,4)))))</f>
        <v>0</v>
      </c>
      <c r="F1986" s="349"/>
      <c r="G1986" s="350"/>
      <c r="H1986" s="349"/>
      <c r="I1986" s="350"/>
      <c r="J1986" s="347"/>
      <c r="K1986" s="348"/>
      <c r="L1986" s="348"/>
      <c r="M1986" s="188"/>
      <c r="N1986" s="35"/>
      <c r="O1986" s="34"/>
      <c r="P1986" s="34"/>
      <c r="Q1986" s="35"/>
      <c r="R1986" s="35"/>
      <c r="S1986" s="227"/>
      <c r="T1986" s="241"/>
      <c r="U1986" s="234"/>
    </row>
    <row r="1987" spans="1:25">
      <c r="A1987" s="58"/>
      <c r="B1987" s="355"/>
      <c r="C1987" s="355"/>
      <c r="D1987" s="191"/>
      <c r="E1987" s="206">
        <f>IF(AND(Einträge!D1987&gt;=29,Einträge!D1987&lt;32),2,IF(AND(Einträge!D1987&gt;=32,Einträge!D1987&lt;=35),3,(IF(AND(Einträge!D1987&lt;29,Einträge!D1987&gt;0),1,IF(Einträge!D1987="",0,4)))))</f>
        <v>0</v>
      </c>
      <c r="F1987" s="351"/>
      <c r="G1987" s="352"/>
      <c r="H1987" s="351"/>
      <c r="I1987" s="352"/>
      <c r="J1987" s="345"/>
      <c r="K1987" s="346"/>
      <c r="L1987" s="346"/>
      <c r="M1987" s="188"/>
      <c r="N1987" s="31"/>
      <c r="O1987" s="30"/>
      <c r="P1987" s="30"/>
      <c r="Q1987" s="31"/>
      <c r="R1987" s="31"/>
      <c r="S1987" s="228"/>
      <c r="T1987" s="242"/>
      <c r="U1987" s="235"/>
    </row>
    <row r="1988" spans="1:25" ht="16.5" thickBot="1">
      <c r="A1988" s="36"/>
      <c r="B1988" s="353"/>
      <c r="C1988" s="354"/>
      <c r="D1988" s="137"/>
      <c r="E1988" s="208">
        <f>IF(AND(Einträge!D1988&gt;=29,Einträge!D1988&lt;32),2,IF(AND(Einträge!D1988&gt;=32,Einträge!D1988&lt;=35),3,(IF(AND(Einträge!D1988&lt;29,Einträge!D1988&gt;0),1,IF(Einträge!D1988="",0,4)))))</f>
        <v>0</v>
      </c>
      <c r="F1988" s="349"/>
      <c r="G1988" s="350"/>
      <c r="H1988" s="349"/>
      <c r="I1988" s="350"/>
      <c r="J1988" s="347"/>
      <c r="K1988" s="348"/>
      <c r="L1988" s="348"/>
      <c r="M1988" s="188"/>
      <c r="N1988" s="56"/>
      <c r="O1988" s="57"/>
      <c r="P1988" s="57"/>
      <c r="Q1988" s="56"/>
      <c r="R1988" s="56"/>
      <c r="S1988" s="232"/>
      <c r="T1988" s="246"/>
      <c r="U1988" s="239"/>
    </row>
    <row r="1989" spans="1:25" s="21" customFormat="1" ht="63.6" customHeight="1">
      <c r="A1989" s="66" t="s">
        <v>78</v>
      </c>
      <c r="B1989" s="66"/>
      <c r="C1989" s="66"/>
      <c r="D1989" s="66"/>
      <c r="E1989" s="20">
        <f>IF(AND(Einträge!D1989&gt;=29,Einträge!D1989&lt;32),2,IF(AND(Einträge!D1989&gt;=32,Einträge!D1989&lt;=35),3,(IF(AND(Einträge!D1989&lt;29,Einträge!D1989&gt;0),1,IF(Einträge!D1989="",0,4)))))</f>
        <v>0</v>
      </c>
      <c r="F1989" s="22"/>
      <c r="G1989" s="22"/>
      <c r="H1989" s="22"/>
      <c r="I1989" s="22"/>
      <c r="J1989" s="22"/>
      <c r="K1989" s="22"/>
      <c r="L1989" s="22"/>
      <c r="M1989" s="189"/>
      <c r="N1989" s="55"/>
      <c r="O1989" s="55"/>
      <c r="P1989" s="55"/>
      <c r="Q1989" s="55"/>
      <c r="R1989" s="55"/>
      <c r="S1989" s="55"/>
      <c r="T1989" s="247"/>
      <c r="U1989" s="240"/>
      <c r="V1989" s="22"/>
      <c r="W1989" s="22"/>
      <c r="X1989" s="22"/>
      <c r="Y1989" s="22"/>
    </row>
    <row r="1990" spans="1:25">
      <c r="B1990" s="8"/>
      <c r="C1990" s="8"/>
      <c r="D1990" s="10"/>
      <c r="E1990" s="207">
        <f>IF(AND(Einträge!D1990&gt;=29,Einträge!D1990&lt;32),2,IF(AND(Einträge!D1990&gt;=32,Einträge!D1990&lt;=35),3,(IF(AND(Einträge!D1990&lt;29,Einträge!D1990&gt;0),1,IF(Einträge!D1990="",0,4)))))</f>
        <v>0</v>
      </c>
      <c r="F1990" s="357"/>
      <c r="G1990" s="357"/>
      <c r="N1990" s="55"/>
      <c r="O1990" s="55"/>
      <c r="P1990" s="55"/>
      <c r="Q1990" s="55"/>
      <c r="R1990" s="55"/>
      <c r="S1990" s="55"/>
      <c r="T1990" s="247"/>
    </row>
    <row r="1991" spans="1:25">
      <c r="B1991" s="8"/>
      <c r="C1991" s="8"/>
      <c r="D1991" s="10"/>
      <c r="E1991" s="206">
        <f>IF(AND(Einträge!D1991&gt;=29,Einträge!D1991&lt;32),2,IF(AND(Einträge!D1991&gt;=32,Einträge!D1991&lt;=35),3,(IF(AND(Einträge!D1991&lt;29,Einträge!D1991&gt;0),1,IF(Einträge!D1991="",0,4)))))</f>
        <v>0</v>
      </c>
      <c r="F1991" s="356"/>
      <c r="G1991" s="356"/>
      <c r="N1991" s="55"/>
      <c r="O1991" s="55"/>
      <c r="P1991" s="55"/>
      <c r="Q1991" s="55"/>
      <c r="R1991" s="55"/>
      <c r="S1991" s="55"/>
      <c r="T1991" s="247"/>
    </row>
    <row r="1992" spans="1:25">
      <c r="B1992" s="8"/>
      <c r="C1992" s="8"/>
      <c r="D1992" s="10"/>
      <c r="E1992" s="206">
        <f>IF(AND(Einträge!D1992&gt;=29,Einträge!D1992&lt;32),2,IF(AND(Einträge!D1992&gt;=32,Einträge!D1992&lt;=35),3,(IF(AND(Einträge!D1992&lt;29,Einträge!D1992&gt;0),1,IF(Einträge!D1992="",0,4)))))</f>
        <v>0</v>
      </c>
      <c r="F1992" s="356"/>
      <c r="G1992" s="356"/>
      <c r="N1992" s="55"/>
      <c r="O1992" s="55"/>
      <c r="P1992" s="55"/>
      <c r="Q1992" s="55"/>
      <c r="R1992" s="55"/>
      <c r="S1992" s="55"/>
      <c r="T1992" s="247"/>
    </row>
    <row r="1993" spans="1:25">
      <c r="B1993" s="8"/>
      <c r="C1993" s="8"/>
      <c r="D1993" s="10"/>
      <c r="E1993" s="206">
        <f>IF(AND(Einträge!D1993&gt;=29,Einträge!D1993&lt;32),2,IF(AND(Einträge!D1993&gt;=32,Einträge!D1993&lt;=35),3,(IF(AND(Einträge!D1993&lt;29,Einträge!D1993&gt;0),1,IF(Einträge!D1993="",0,4)))))</f>
        <v>0</v>
      </c>
      <c r="F1993" s="356"/>
      <c r="G1993" s="356"/>
      <c r="N1993" s="55"/>
      <c r="O1993" s="55"/>
      <c r="P1993" s="55"/>
      <c r="Q1993" s="55"/>
      <c r="R1993" s="55"/>
      <c r="S1993" s="55"/>
      <c r="T1993" s="247"/>
    </row>
    <row r="1994" spans="1:25">
      <c r="B1994" s="8"/>
      <c r="C1994" s="8"/>
      <c r="D1994" s="10"/>
      <c r="E1994" s="206">
        <f>IF(AND(Einträge!D1994&gt;=29,Einträge!D1994&lt;32),2,IF(AND(Einträge!D1994&gt;=32,Einträge!D1994&lt;=35),3,(IF(AND(Einträge!D1994&lt;29,Einträge!D1994&gt;0),1,IF(Einträge!D1994="",0,4)))))</f>
        <v>0</v>
      </c>
      <c r="F1994" s="356"/>
      <c r="G1994" s="356"/>
      <c r="N1994" s="55"/>
      <c r="O1994" s="55"/>
      <c r="P1994" s="55"/>
      <c r="Q1994" s="55"/>
      <c r="R1994" s="55"/>
      <c r="S1994" s="55"/>
      <c r="T1994" s="247"/>
    </row>
    <row r="1995" spans="1:25">
      <c r="B1995" s="8"/>
      <c r="C1995" s="8"/>
      <c r="D1995" s="10"/>
      <c r="E1995" s="206">
        <f>IF(AND(Einträge!D1995&gt;=29,Einträge!D1995&lt;32),2,IF(AND(Einträge!D1995&gt;=32,Einträge!D1995&lt;=35),3,(IF(AND(Einträge!D1995&lt;29,Einträge!D1995&gt;0),1,IF(Einträge!D1995="",0,4)))))</f>
        <v>0</v>
      </c>
      <c r="F1995" s="356"/>
      <c r="G1995" s="356"/>
      <c r="N1995" s="55"/>
      <c r="O1995" s="55"/>
      <c r="P1995" s="55"/>
      <c r="Q1995" s="55"/>
      <c r="R1995" s="55"/>
      <c r="S1995" s="55"/>
      <c r="T1995" s="247"/>
    </row>
    <row r="1996" spans="1:25">
      <c r="B1996" s="8"/>
      <c r="C1996" s="8"/>
      <c r="D1996" s="10"/>
      <c r="E1996" s="206">
        <f>IF(AND(Einträge!D1996&gt;=29,Einträge!D1996&lt;32),2,IF(AND(Einträge!D1996&gt;=32,Einträge!D1996&lt;=35),3,(IF(AND(Einträge!D1996&lt;29,Einträge!D1996&gt;0),1,IF(Einträge!D1996="",0,4)))))</f>
        <v>0</v>
      </c>
      <c r="F1996" s="356"/>
      <c r="G1996" s="356"/>
      <c r="N1996" s="55"/>
      <c r="O1996" s="55"/>
      <c r="P1996" s="55"/>
      <c r="Q1996" s="55"/>
      <c r="R1996" s="55"/>
      <c r="S1996" s="55"/>
      <c r="T1996" s="247"/>
    </row>
    <row r="1997" spans="1:25">
      <c r="B1997" s="8"/>
      <c r="C1997" s="8"/>
      <c r="D1997" s="10"/>
      <c r="E1997" s="206">
        <f>IF(AND(Einträge!D1997&gt;=29,Einträge!D1997&lt;32),2,IF(AND(Einträge!D1997&gt;=32,Einträge!D1997&lt;=35),3,(IF(AND(Einträge!D1997&lt;29,Einträge!D1997&gt;0),1,IF(Einträge!D1997="",0,4)))))</f>
        <v>0</v>
      </c>
      <c r="F1997" s="356"/>
      <c r="G1997" s="356"/>
      <c r="N1997" s="55"/>
      <c r="O1997" s="55"/>
      <c r="P1997" s="55"/>
      <c r="Q1997" s="55"/>
      <c r="R1997" s="55"/>
      <c r="S1997" s="55"/>
      <c r="T1997" s="247"/>
    </row>
    <row r="1998" spans="1:25">
      <c r="B1998" s="8"/>
      <c r="C1998" s="8"/>
      <c r="D1998" s="10"/>
      <c r="E1998" s="206">
        <f>IF(AND(Einträge!D1998&gt;=29,Einträge!D1998&lt;32),2,IF(AND(Einträge!D1998&gt;=32,Einträge!D1998&lt;=35),3,(IF(AND(Einträge!D1998&lt;29,Einträge!D1998&gt;0),1,IF(Einträge!D1998="",0,4)))))</f>
        <v>0</v>
      </c>
      <c r="F1998" s="356"/>
      <c r="G1998" s="356"/>
      <c r="N1998" s="55"/>
      <c r="O1998" s="55"/>
      <c r="P1998" s="55"/>
      <c r="Q1998" s="55"/>
      <c r="R1998" s="55"/>
      <c r="S1998" s="55"/>
      <c r="T1998" s="247"/>
    </row>
    <row r="1999" spans="1:25">
      <c r="B1999" s="8"/>
      <c r="C1999" s="8"/>
      <c r="D1999" s="10"/>
      <c r="E1999" s="206">
        <f>IF(AND(Einträge!D1999&gt;=29,Einträge!D1999&lt;32),2,IF(AND(Einträge!D1999&gt;=32,Einträge!D1999&lt;=35),3,(IF(AND(Einträge!D1999&lt;29,Einträge!D1999&gt;0),1,IF(Einträge!D1999="",0,4)))))</f>
        <v>0</v>
      </c>
      <c r="F1999" s="356"/>
      <c r="G1999" s="356"/>
      <c r="N1999" s="55"/>
      <c r="O1999" s="55"/>
      <c r="P1999" s="55"/>
      <c r="Q1999" s="55"/>
      <c r="R1999" s="55"/>
      <c r="S1999" s="55"/>
      <c r="T1999" s="247"/>
    </row>
    <row r="2000" spans="1:25">
      <c r="B2000" s="8"/>
      <c r="C2000" s="8"/>
      <c r="D2000" s="10"/>
      <c r="E2000" s="206">
        <f>IF(AND(Einträge!D2000&gt;=29,Einträge!D2000&lt;32),2,IF(AND(Einträge!D2000&gt;=32,Einträge!D2000&lt;=35),3,(IF(AND(Einträge!D2000&lt;29,Einträge!D2000&gt;0),1,IF(Einträge!D2000="",0,4)))))</f>
        <v>0</v>
      </c>
      <c r="F2000" s="356"/>
      <c r="G2000" s="356"/>
      <c r="N2000" s="55"/>
      <c r="O2000" s="55"/>
      <c r="P2000" s="55"/>
      <c r="Q2000" s="55"/>
      <c r="R2000" s="55"/>
      <c r="S2000" s="55"/>
      <c r="T2000" s="247"/>
    </row>
    <row r="2001" spans="2:20">
      <c r="B2001" s="8"/>
      <c r="C2001" s="8"/>
      <c r="D2001" s="10"/>
      <c r="E2001" s="206">
        <f>IF(AND(Einträge!D2001&gt;=29,Einträge!D2001&lt;32),2,IF(AND(Einträge!D2001&gt;=32,Einträge!D2001&lt;=35),3,(IF(AND(Einträge!D2001&lt;29,Einträge!D2001&gt;0),1,IF(Einträge!D2001="",0,4)))))</f>
        <v>0</v>
      </c>
      <c r="F2001" s="356"/>
      <c r="G2001" s="356"/>
      <c r="N2001" s="55"/>
      <c r="O2001" s="55"/>
      <c r="P2001" s="55"/>
      <c r="Q2001" s="55"/>
      <c r="R2001" s="55"/>
      <c r="S2001" s="55"/>
      <c r="T2001" s="247"/>
    </row>
    <row r="2002" spans="2:20">
      <c r="B2002" s="8"/>
      <c r="C2002" s="8"/>
      <c r="E2002" s="206">
        <f>IF(AND(Einträge!D2002&gt;=29,Einträge!D2002&lt;32),2,IF(AND(Einträge!D2002&gt;=32,Einträge!D2002&lt;=35),3,(IF(AND(Einträge!D2002&lt;29,Einträge!D2002&gt;0),1,IF(Einträge!D2002="",0,4)))))</f>
        <v>0</v>
      </c>
      <c r="F2002" s="356"/>
      <c r="G2002" s="356"/>
      <c r="N2002" s="55"/>
      <c r="O2002" s="55"/>
      <c r="P2002" s="55"/>
      <c r="Q2002" s="55"/>
      <c r="R2002" s="55"/>
      <c r="S2002" s="55"/>
      <c r="T2002" s="247"/>
    </row>
    <row r="2003" spans="2:20">
      <c r="B2003" s="8"/>
      <c r="C2003" s="8"/>
      <c r="E2003" s="206">
        <f>IF(AND(Einträge!D2003&gt;=29,Einträge!D2003&lt;32),2,IF(AND(Einträge!D2003&gt;=32,Einträge!D2003&lt;=35),3,(IF(AND(Einträge!D2003&lt;29,Einträge!D2003&gt;0),1,IF(Einträge!D2003="",0,4)))))</f>
        <v>0</v>
      </c>
      <c r="F2003" s="356"/>
      <c r="G2003" s="356"/>
      <c r="N2003" s="55"/>
      <c r="O2003" s="55"/>
      <c r="P2003" s="55"/>
      <c r="Q2003" s="55"/>
      <c r="R2003" s="55"/>
      <c r="S2003" s="55"/>
      <c r="T2003" s="247"/>
    </row>
    <row r="2004" spans="2:20">
      <c r="B2004" s="8"/>
      <c r="C2004" s="8"/>
      <c r="E2004" s="206">
        <f>IF(AND(Einträge!D2004&gt;=29,Einträge!D2004&lt;32),2,IF(AND(Einträge!D2004&gt;=32,Einträge!D2004&lt;=35),3,(IF(AND(Einträge!D2004&lt;29,Einträge!D2004&gt;0),1,IF(Einträge!D2004="",0,4)))))</f>
        <v>0</v>
      </c>
      <c r="F2004" s="356"/>
      <c r="G2004" s="356"/>
      <c r="N2004" s="55"/>
      <c r="O2004" s="55"/>
      <c r="P2004" s="55"/>
      <c r="Q2004" s="55"/>
      <c r="R2004" s="55"/>
      <c r="S2004" s="55"/>
      <c r="T2004" s="247"/>
    </row>
    <row r="2005" spans="2:20">
      <c r="B2005" s="8"/>
      <c r="C2005" s="8"/>
      <c r="E2005" s="206">
        <f>IF(AND(Einträge!D2005&gt;=29,Einträge!D2005&lt;32),2,IF(AND(Einträge!D2005&gt;=32,Einträge!D2005&lt;=35),3,(IF(AND(Einträge!D2005&lt;29,Einträge!D2005&gt;0),1,IF(Einträge!D2005="",0,4)))))</f>
        <v>0</v>
      </c>
      <c r="F2005" s="356"/>
      <c r="G2005" s="356"/>
      <c r="N2005" s="55"/>
      <c r="O2005" s="55"/>
      <c r="P2005" s="55"/>
      <c r="Q2005" s="55"/>
      <c r="R2005" s="55"/>
      <c r="S2005" s="55"/>
      <c r="T2005" s="247"/>
    </row>
    <row r="2006" spans="2:20">
      <c r="B2006" s="8"/>
      <c r="C2006" s="8"/>
      <c r="E2006" s="206">
        <f>IF(AND(Einträge!D2006&gt;=29,Einträge!D2006&lt;32),2,IF(AND(Einträge!D2006&gt;=32,Einträge!D2006&lt;=35),3,(IF(AND(Einträge!D2006&lt;29,Einträge!D2006&gt;0),1,IF(Einträge!D2006="",0,4)))))</f>
        <v>0</v>
      </c>
      <c r="F2006" s="356"/>
      <c r="G2006" s="356"/>
      <c r="N2006" s="55"/>
      <c r="O2006" s="55"/>
      <c r="P2006" s="55"/>
      <c r="Q2006" s="55"/>
      <c r="R2006" s="55"/>
      <c r="S2006" s="55"/>
      <c r="T2006" s="247"/>
    </row>
    <row r="2007" spans="2:20">
      <c r="B2007" s="8"/>
      <c r="C2007" s="8"/>
      <c r="E2007" s="206">
        <f>IF(AND(Einträge!D2007&gt;=29,Einträge!D2007&lt;32),2,IF(AND(Einträge!D2007&gt;=32,Einträge!D2007&lt;=35),3,(IF(AND(Einträge!D2007&lt;29,Einträge!D2007&gt;0),1,IF(Einträge!D2007="",0,4)))))</f>
        <v>0</v>
      </c>
      <c r="F2007" s="356"/>
      <c r="G2007" s="356"/>
      <c r="N2007" s="55"/>
      <c r="O2007" s="55"/>
      <c r="P2007" s="55"/>
      <c r="Q2007" s="55"/>
      <c r="R2007" s="55"/>
      <c r="S2007" s="55"/>
      <c r="T2007" s="247"/>
    </row>
    <row r="2008" spans="2:20">
      <c r="B2008" s="8"/>
      <c r="C2008" s="8"/>
      <c r="E2008" s="206">
        <f>IF(AND(Einträge!D2008&gt;=29,Einträge!D2008&lt;32),2,IF(AND(Einträge!D2008&gt;=32,Einträge!D2008&lt;=35),3,(IF(AND(Einträge!D2008&lt;29,Einträge!D2008&gt;0),1,IF(Einträge!D2008="",0,4)))))</f>
        <v>0</v>
      </c>
      <c r="F2008" s="356"/>
      <c r="G2008" s="356"/>
      <c r="N2008" s="55"/>
      <c r="O2008" s="55"/>
      <c r="P2008" s="55"/>
      <c r="Q2008" s="55"/>
      <c r="R2008" s="55"/>
      <c r="S2008" s="55"/>
      <c r="T2008" s="247"/>
    </row>
    <row r="2009" spans="2:20">
      <c r="B2009" s="8"/>
      <c r="C2009" s="8"/>
      <c r="E2009" s="206">
        <f>IF(AND(Einträge!D2009&gt;=29,Einträge!D2009&lt;32),2,IF(AND(Einträge!D2009&gt;=32,Einträge!D2009&lt;=35),3,(IF(AND(Einträge!D2009&lt;29,Einträge!D2009&gt;0),1,IF(Einträge!D2009="",0,4)))))</f>
        <v>0</v>
      </c>
      <c r="F2009" s="356"/>
      <c r="G2009" s="356"/>
      <c r="N2009" s="55"/>
      <c r="O2009" s="55"/>
      <c r="P2009" s="55"/>
      <c r="Q2009" s="55"/>
      <c r="R2009" s="55"/>
      <c r="S2009" s="55"/>
      <c r="T2009" s="247"/>
    </row>
    <row r="2010" spans="2:20">
      <c r="B2010" s="8"/>
      <c r="C2010" s="8"/>
      <c r="E2010" s="206">
        <f>IF(AND(Einträge!D2010&gt;=29,Einträge!D2010&lt;32),2,IF(AND(Einträge!D2010&gt;=32,Einträge!D2010&lt;=35),3,(IF(AND(Einträge!D2010&lt;29,Einträge!D2010&gt;0),1,IF(Einträge!D2010="",0,4)))))</f>
        <v>0</v>
      </c>
      <c r="F2010" s="356"/>
      <c r="G2010" s="356"/>
      <c r="N2010" s="55"/>
      <c r="O2010" s="55"/>
      <c r="P2010" s="55"/>
      <c r="Q2010" s="55"/>
      <c r="R2010" s="55"/>
      <c r="S2010" s="55"/>
      <c r="T2010" s="247"/>
    </row>
    <row r="2011" spans="2:20">
      <c r="B2011" s="8"/>
      <c r="C2011" s="8"/>
      <c r="E2011" s="206">
        <f>IF(AND(Einträge!D2011&gt;=29,Einträge!D2011&lt;32),2,IF(AND(Einträge!D2011&gt;=32,Einträge!D2011&lt;=35),3,(IF(AND(Einträge!D2011&lt;29,Einträge!D2011&gt;0),1,IF(Einträge!D2011="",0,4)))))</f>
        <v>0</v>
      </c>
      <c r="F2011" s="356"/>
      <c r="G2011" s="356"/>
      <c r="N2011" s="55"/>
      <c r="O2011" s="55"/>
      <c r="P2011" s="55"/>
      <c r="Q2011" s="55"/>
      <c r="R2011" s="55"/>
      <c r="S2011" s="55"/>
      <c r="T2011" s="247"/>
    </row>
    <row r="2012" spans="2:20">
      <c r="B2012" s="8"/>
      <c r="C2012" s="8"/>
      <c r="E2012" s="206">
        <f>IF(AND(Einträge!D2012&gt;=29,Einträge!D2012&lt;32),2,IF(AND(Einträge!D2012&gt;=32,Einträge!D2012&lt;=35),3,(IF(AND(Einträge!D2012&lt;29,Einträge!D2012&gt;0),1,IF(Einträge!D2012="",0,4)))))</f>
        <v>0</v>
      </c>
      <c r="F2012" s="356"/>
      <c r="G2012" s="356"/>
      <c r="N2012" s="55"/>
      <c r="O2012" s="55"/>
      <c r="P2012" s="55"/>
      <c r="Q2012" s="55"/>
      <c r="R2012" s="55"/>
      <c r="S2012" s="55"/>
      <c r="T2012" s="247"/>
    </row>
    <row r="2013" spans="2:20">
      <c r="B2013" s="8"/>
      <c r="C2013" s="8"/>
      <c r="E2013" s="206">
        <f>IF(AND(Einträge!D2013&gt;=29,Einträge!D2013&lt;32),2,IF(AND(Einträge!D2013&gt;=32,Einträge!D2013&lt;=35),3,(IF(AND(Einträge!D2013&lt;29,Einträge!D2013&gt;0),1,IF(Einträge!D2013="",0,4)))))</f>
        <v>0</v>
      </c>
      <c r="F2013" s="356"/>
      <c r="G2013" s="356"/>
      <c r="N2013" s="55"/>
      <c r="O2013" s="55"/>
      <c r="P2013" s="55"/>
      <c r="Q2013" s="55"/>
      <c r="R2013" s="55"/>
      <c r="S2013" s="55"/>
      <c r="T2013" s="247"/>
    </row>
    <row r="2014" spans="2:20">
      <c r="B2014" s="8"/>
      <c r="C2014" s="8"/>
      <c r="E2014" s="206">
        <f>IF(AND(Einträge!D2014&gt;=29,Einträge!D2014&lt;32),2,IF(AND(Einträge!D2014&gt;=32,Einträge!D2014&lt;=35),3,(IF(AND(Einträge!D2014&lt;29,Einträge!D2014&gt;0),1,IF(Einträge!D2014="",0,4)))))</f>
        <v>0</v>
      </c>
      <c r="F2014" s="356"/>
      <c r="G2014" s="356"/>
      <c r="N2014" s="55"/>
      <c r="O2014" s="55"/>
      <c r="P2014" s="55"/>
      <c r="Q2014" s="55"/>
      <c r="R2014" s="55"/>
      <c r="S2014" s="55"/>
      <c r="T2014" s="247"/>
    </row>
    <row r="2015" spans="2:20">
      <c r="B2015" s="8"/>
      <c r="C2015" s="8"/>
      <c r="E2015" s="206">
        <f>IF(AND(Einträge!D2015&gt;=29,Einträge!D2015&lt;32),2,IF(AND(Einträge!D2015&gt;=32,Einträge!D2015&lt;=35),3,(IF(AND(Einträge!D2015&lt;29,Einträge!D2015&gt;0),1,IF(Einträge!D2015="",0,4)))))</f>
        <v>0</v>
      </c>
      <c r="F2015" s="356"/>
      <c r="G2015" s="356"/>
      <c r="N2015" s="55"/>
      <c r="O2015" s="55"/>
      <c r="P2015" s="55"/>
      <c r="Q2015" s="55"/>
      <c r="R2015" s="55"/>
      <c r="S2015" s="55"/>
      <c r="T2015" s="247"/>
    </row>
    <row r="2016" spans="2:20">
      <c r="B2016" s="8"/>
      <c r="C2016" s="8"/>
      <c r="E2016" s="206">
        <f>IF(AND(Einträge!D2016&gt;=29,Einträge!D2016&lt;32),2,IF(AND(Einträge!D2016&gt;=32,Einträge!D2016&lt;=35),3,(IF(AND(Einträge!D2016&lt;29,Einträge!D2016&gt;0),1,IF(Einträge!D2016="",0,4)))))</f>
        <v>0</v>
      </c>
      <c r="F2016" s="356"/>
      <c r="G2016" s="356"/>
      <c r="N2016" s="55"/>
      <c r="O2016" s="55"/>
      <c r="P2016" s="55"/>
      <c r="Q2016" s="55"/>
      <c r="R2016" s="55"/>
      <c r="S2016" s="55"/>
      <c r="T2016" s="247"/>
    </row>
    <row r="2017" spans="2:20">
      <c r="B2017" s="8"/>
      <c r="C2017" s="8"/>
      <c r="E2017" s="206">
        <f>IF(AND(Einträge!D2017&gt;=29,Einträge!D2017&lt;32),2,IF(AND(Einträge!D2017&gt;=32,Einträge!D2017&lt;=35),3,(IF(AND(Einträge!D2017&lt;29,Einträge!D2017&gt;0),1,IF(Einträge!D2017="",0,4)))))</f>
        <v>0</v>
      </c>
      <c r="F2017" s="356"/>
      <c r="G2017" s="356"/>
      <c r="N2017" s="55"/>
      <c r="O2017" s="55"/>
      <c r="P2017" s="55"/>
      <c r="Q2017" s="55"/>
      <c r="R2017" s="55"/>
      <c r="S2017" s="55"/>
      <c r="T2017" s="247"/>
    </row>
    <row r="2018" spans="2:20">
      <c r="B2018" s="8"/>
      <c r="C2018" s="8"/>
      <c r="E2018" s="206">
        <f>IF(AND(Einträge!D2018&gt;=29,Einträge!D2018&lt;32),2,IF(AND(Einträge!D2018&gt;=32,Einträge!D2018&lt;=35),3,(IF(AND(Einträge!D2018&lt;29,Einträge!D2018&gt;0),1,IF(Einträge!D2018="",0,4)))))</f>
        <v>0</v>
      </c>
      <c r="F2018" s="356"/>
      <c r="G2018" s="356"/>
      <c r="N2018" s="55"/>
      <c r="O2018" s="55"/>
      <c r="P2018" s="55"/>
      <c r="Q2018" s="55"/>
      <c r="R2018" s="55"/>
      <c r="S2018" s="55"/>
      <c r="T2018" s="247"/>
    </row>
    <row r="2019" spans="2:20">
      <c r="B2019" s="8"/>
      <c r="C2019" s="8"/>
      <c r="E2019" s="206">
        <f>IF(AND(Einträge!D2019&gt;=29,Einträge!D2019&lt;32),2,IF(AND(Einträge!D2019&gt;=32,Einträge!D2019&lt;=35),3,(IF(AND(Einträge!D2019&lt;29,Einträge!D2019&gt;0),1,IF(Einträge!D2019="",0,4)))))</f>
        <v>0</v>
      </c>
      <c r="F2019" s="356"/>
      <c r="G2019" s="356"/>
      <c r="N2019" s="55"/>
      <c r="O2019" s="55"/>
      <c r="P2019" s="55"/>
      <c r="Q2019" s="55"/>
      <c r="R2019" s="55"/>
      <c r="S2019" s="55"/>
      <c r="T2019" s="247"/>
    </row>
    <row r="2020" spans="2:20">
      <c r="B2020" s="8"/>
      <c r="C2020" s="8"/>
      <c r="E2020" s="206">
        <f>IF(AND(Einträge!D2020&gt;=29,Einträge!D2020&lt;32),2,IF(AND(Einträge!D2020&gt;=32,Einträge!D2020&lt;=35),3,(IF(AND(Einträge!D2020&lt;29,Einträge!D2020&gt;0),1,IF(Einträge!D2020="",0,4)))))</f>
        <v>0</v>
      </c>
      <c r="F2020" s="356"/>
      <c r="G2020" s="356"/>
      <c r="N2020" s="55"/>
      <c r="O2020" s="55"/>
      <c r="P2020" s="55"/>
      <c r="Q2020" s="55"/>
      <c r="R2020" s="55"/>
      <c r="S2020" s="55"/>
      <c r="T2020" s="247"/>
    </row>
    <row r="2021" spans="2:20">
      <c r="B2021" s="8"/>
      <c r="C2021" s="8"/>
      <c r="E2021" s="206">
        <f>IF(AND(Einträge!D2021&gt;=29,Einträge!D2021&lt;32),2,IF(AND(Einträge!D2021&gt;=32,Einträge!D2021&lt;=35),3,(IF(AND(Einträge!D2021&lt;29,Einträge!D2021&gt;0),1,IF(Einträge!D2021="",0,4)))))</f>
        <v>0</v>
      </c>
      <c r="F2021" s="356"/>
      <c r="G2021" s="356"/>
      <c r="N2021" s="55"/>
      <c r="O2021" s="55"/>
      <c r="P2021" s="55"/>
      <c r="Q2021" s="55"/>
      <c r="R2021" s="55"/>
      <c r="S2021" s="55"/>
      <c r="T2021" s="247"/>
    </row>
    <row r="2022" spans="2:20">
      <c r="B2022" s="8"/>
      <c r="C2022" s="8"/>
      <c r="E2022" s="206">
        <f>IF(AND(Einträge!D2022&gt;=29,Einträge!D2022&lt;32),2,IF(AND(Einträge!D2022&gt;=32,Einträge!D2022&lt;=35),3,(IF(AND(Einträge!D2022&lt;29,Einträge!D2022&gt;0),1,IF(Einträge!D2022="",0,4)))))</f>
        <v>0</v>
      </c>
      <c r="F2022" s="356"/>
      <c r="G2022" s="356"/>
      <c r="N2022" s="55"/>
      <c r="O2022" s="55"/>
      <c r="P2022" s="55"/>
      <c r="Q2022" s="55"/>
      <c r="R2022" s="55"/>
      <c r="S2022" s="55"/>
      <c r="T2022" s="247"/>
    </row>
    <row r="2023" spans="2:20">
      <c r="B2023" s="8"/>
      <c r="C2023" s="8"/>
      <c r="E2023" s="206">
        <f>IF(AND(Einträge!D2023&gt;=29,Einträge!D2023&lt;32),2,IF(AND(Einträge!D2023&gt;=32,Einträge!D2023&lt;=35),3,(IF(AND(Einträge!D2023&lt;29,Einträge!D2023&gt;0),1,IF(Einträge!D2023="",0,4)))))</f>
        <v>0</v>
      </c>
      <c r="F2023" s="356"/>
      <c r="G2023" s="356"/>
      <c r="N2023" s="55"/>
      <c r="O2023" s="55"/>
      <c r="P2023" s="55"/>
      <c r="Q2023" s="55"/>
      <c r="R2023" s="55"/>
      <c r="S2023" s="55"/>
      <c r="T2023" s="247"/>
    </row>
    <row r="2024" spans="2:20">
      <c r="B2024" s="8"/>
      <c r="C2024" s="8"/>
      <c r="E2024" s="206">
        <f>IF(AND(Einträge!D2024&gt;=29,Einträge!D2024&lt;32),2,IF(AND(Einträge!D2024&gt;=32,Einträge!D2024&lt;=35),3,(IF(AND(Einträge!D2024&lt;29,Einträge!D2024&gt;0),1,IF(Einträge!D2024="",0,4)))))</f>
        <v>0</v>
      </c>
      <c r="F2024" s="356"/>
      <c r="G2024" s="356"/>
      <c r="N2024" s="55"/>
      <c r="O2024" s="55"/>
      <c r="P2024" s="55"/>
      <c r="Q2024" s="55"/>
      <c r="R2024" s="55"/>
      <c r="S2024" s="55"/>
      <c r="T2024" s="247"/>
    </row>
    <row r="2025" spans="2:20">
      <c r="B2025" s="8"/>
      <c r="C2025" s="8"/>
      <c r="E2025" s="206">
        <f>IF(AND(Einträge!D2025&gt;=29,Einträge!D2025&lt;32),2,IF(AND(Einträge!D2025&gt;=32,Einträge!D2025&lt;=35),3,(IF(AND(Einträge!D2025&lt;29,Einträge!D2025&gt;0),1,IF(Einträge!D2025="",0,4)))))</f>
        <v>0</v>
      </c>
      <c r="F2025" s="356"/>
      <c r="G2025" s="356"/>
      <c r="N2025" s="55"/>
      <c r="O2025" s="55"/>
      <c r="P2025" s="55"/>
      <c r="Q2025" s="55"/>
      <c r="R2025" s="55"/>
      <c r="S2025" s="55"/>
      <c r="T2025" s="247"/>
    </row>
    <row r="2026" spans="2:20">
      <c r="B2026" s="8"/>
      <c r="C2026" s="8"/>
      <c r="E2026" s="206">
        <f>IF(AND(Einträge!D2026&gt;=29,Einträge!D2026&lt;32),2,IF(AND(Einträge!D2026&gt;=32,Einträge!D2026&lt;=35),3,(IF(AND(Einträge!D2026&lt;29,Einträge!D2026&gt;0),1,IF(Einträge!D2026="",0,4)))))</f>
        <v>0</v>
      </c>
      <c r="F2026" s="356"/>
      <c r="G2026" s="356"/>
      <c r="N2026" s="55"/>
      <c r="O2026" s="55"/>
      <c r="P2026" s="55"/>
      <c r="Q2026" s="55"/>
      <c r="R2026" s="55"/>
      <c r="S2026" s="55"/>
      <c r="T2026" s="247"/>
    </row>
    <row r="2027" spans="2:20">
      <c r="B2027" s="8"/>
      <c r="C2027" s="8"/>
      <c r="E2027" s="206">
        <f>IF(AND(Einträge!D2027&gt;=29,Einträge!D2027&lt;32),2,IF(AND(Einträge!D2027&gt;=32,Einträge!D2027&lt;=35),3,(IF(AND(Einträge!D2027&lt;29,Einträge!D2027&gt;0),1,IF(Einträge!D2027="",0,4)))))</f>
        <v>0</v>
      </c>
      <c r="F2027" s="356"/>
      <c r="G2027" s="356"/>
      <c r="N2027" s="55"/>
      <c r="O2027" s="55"/>
      <c r="P2027" s="55"/>
      <c r="Q2027" s="55"/>
      <c r="R2027" s="55"/>
      <c r="S2027" s="55"/>
      <c r="T2027" s="247"/>
    </row>
    <row r="2028" spans="2:20">
      <c r="B2028" s="8"/>
      <c r="C2028" s="8"/>
      <c r="E2028" s="206">
        <f>IF(AND(Einträge!D2028&gt;=29,Einträge!D2028&lt;32),2,IF(AND(Einträge!D2028&gt;=32,Einträge!D2028&lt;=35),3,(IF(AND(Einträge!D2028&lt;29,Einträge!D2028&gt;0),1,IF(Einträge!D2028="",0,4)))))</f>
        <v>0</v>
      </c>
      <c r="F2028" s="356"/>
      <c r="G2028" s="356"/>
      <c r="N2028" s="55"/>
      <c r="O2028" s="55"/>
      <c r="P2028" s="55"/>
      <c r="Q2028" s="55"/>
      <c r="R2028" s="55"/>
      <c r="S2028" s="55"/>
      <c r="T2028" s="247"/>
    </row>
    <row r="2029" spans="2:20">
      <c r="B2029" s="8"/>
      <c r="C2029" s="8"/>
      <c r="E2029" s="206">
        <f>IF(AND(Einträge!D2029&gt;=29,Einträge!D2029&lt;32),2,IF(AND(Einträge!D2029&gt;=32,Einträge!D2029&lt;=35),3,(IF(AND(Einträge!D2029&lt;29,Einträge!D2029&gt;0),1,IF(Einträge!D2029="",0,4)))))</f>
        <v>0</v>
      </c>
      <c r="F2029" s="356"/>
      <c r="G2029" s="356"/>
      <c r="N2029" s="55"/>
      <c r="O2029" s="55"/>
      <c r="P2029" s="55"/>
      <c r="Q2029" s="55"/>
      <c r="R2029" s="55"/>
      <c r="S2029" s="55"/>
      <c r="T2029" s="247"/>
    </row>
    <row r="2030" spans="2:20">
      <c r="B2030" s="8"/>
      <c r="C2030" s="8"/>
      <c r="E2030" s="206">
        <f>IF(AND(Einträge!D2030&gt;=29,Einträge!D2030&lt;32),2,IF(AND(Einträge!D2030&gt;=32,Einträge!D2030&lt;=35),3,(IF(AND(Einträge!D2030&lt;29,Einträge!D2030&gt;0),1,IF(Einträge!D2030="",0,4)))))</f>
        <v>0</v>
      </c>
      <c r="F2030" s="356"/>
      <c r="G2030" s="356"/>
      <c r="N2030" s="55"/>
      <c r="O2030" s="55"/>
      <c r="P2030" s="55"/>
      <c r="Q2030" s="55"/>
      <c r="R2030" s="55"/>
      <c r="S2030" s="55"/>
      <c r="T2030" s="247"/>
    </row>
    <row r="2031" spans="2:20">
      <c r="B2031" s="8"/>
      <c r="C2031" s="8"/>
      <c r="E2031" s="206">
        <f>IF(AND(Einträge!D2031&gt;=29,Einträge!D2031&lt;32),2,IF(AND(Einträge!D2031&gt;=32,Einträge!D2031&lt;=35),3,(IF(AND(Einträge!D2031&lt;29,Einträge!D2031&gt;0),1,IF(Einträge!D2031="",0,4)))))</f>
        <v>0</v>
      </c>
      <c r="F2031" s="356"/>
      <c r="G2031" s="356"/>
      <c r="N2031" s="55"/>
      <c r="O2031" s="55"/>
      <c r="P2031" s="55"/>
      <c r="Q2031" s="55"/>
      <c r="R2031" s="55"/>
      <c r="S2031" s="55"/>
      <c r="T2031" s="247"/>
    </row>
    <row r="2032" spans="2:20">
      <c r="B2032" s="8"/>
      <c r="C2032" s="8"/>
      <c r="E2032" s="206">
        <f>IF(AND(Einträge!D2032&gt;=29,Einträge!D2032&lt;32),2,IF(AND(Einträge!D2032&gt;=32,Einträge!D2032&lt;=35),3,(IF(AND(Einträge!D2032&lt;29,Einträge!D2032&gt;0),1,IF(Einträge!D2032="",0,4)))))</f>
        <v>0</v>
      </c>
      <c r="F2032" s="356"/>
      <c r="G2032" s="356"/>
      <c r="N2032" s="55"/>
      <c r="O2032" s="55"/>
      <c r="P2032" s="55"/>
      <c r="Q2032" s="55"/>
      <c r="R2032" s="55"/>
      <c r="S2032" s="55"/>
      <c r="T2032" s="247"/>
    </row>
    <row r="2033" spans="2:20">
      <c r="B2033" s="8"/>
      <c r="C2033" s="8"/>
      <c r="E2033" s="206">
        <f>IF(AND(Einträge!D2033&gt;=29,Einträge!D2033&lt;32),2,IF(AND(Einträge!D2033&gt;=32,Einträge!D2033&lt;=35),3,(IF(AND(Einträge!D2033&lt;29,Einträge!D2033&gt;0),1,IF(Einträge!D2033="",0,4)))))</f>
        <v>0</v>
      </c>
      <c r="F2033" s="356"/>
      <c r="G2033" s="356"/>
      <c r="N2033" s="55"/>
      <c r="O2033" s="55"/>
      <c r="P2033" s="55"/>
      <c r="Q2033" s="55"/>
      <c r="R2033" s="55"/>
      <c r="S2033" s="55"/>
      <c r="T2033" s="247"/>
    </row>
    <row r="2034" spans="2:20">
      <c r="B2034" s="8"/>
      <c r="C2034" s="8"/>
      <c r="E2034" s="206">
        <f>IF(AND(Einträge!D2034&gt;=29,Einträge!D2034&lt;32),2,IF(AND(Einträge!D2034&gt;=32,Einträge!D2034&lt;=35),3,(IF(AND(Einträge!D2034&lt;29,Einträge!D2034&gt;0),1,IF(Einträge!D2034="",0,4)))))</f>
        <v>0</v>
      </c>
      <c r="F2034" s="356"/>
      <c r="G2034" s="356"/>
      <c r="N2034" s="55"/>
      <c r="O2034" s="55"/>
      <c r="P2034" s="55"/>
      <c r="Q2034" s="55"/>
      <c r="R2034" s="55"/>
      <c r="S2034" s="55"/>
      <c r="T2034" s="247"/>
    </row>
    <row r="2035" spans="2:20">
      <c r="B2035" s="8"/>
      <c r="C2035" s="8"/>
      <c r="E2035" s="206">
        <f>IF(AND(Einträge!D2035&gt;=29,Einträge!D2035&lt;32),2,IF(AND(Einträge!D2035&gt;=32,Einträge!D2035&lt;=35),3,(IF(AND(Einträge!D2035&lt;29,Einträge!D2035&gt;0),1,IF(Einträge!D2035="",0,4)))))</f>
        <v>0</v>
      </c>
      <c r="F2035" s="356"/>
      <c r="G2035" s="356"/>
      <c r="N2035" s="55"/>
      <c r="O2035" s="55"/>
      <c r="P2035" s="55"/>
      <c r="Q2035" s="55"/>
      <c r="R2035" s="55"/>
      <c r="S2035" s="55"/>
      <c r="T2035" s="247"/>
    </row>
    <row r="2036" spans="2:20">
      <c r="B2036" s="8"/>
      <c r="C2036" s="8"/>
      <c r="E2036" s="206">
        <f>IF(AND(Einträge!D2036&gt;=29,Einträge!D2036&lt;32),2,IF(AND(Einträge!D2036&gt;=32,Einträge!D2036&lt;=35),3,(IF(AND(Einträge!D2036&lt;29,Einträge!D2036&gt;0),1,IF(Einträge!D2036="",0,4)))))</f>
        <v>0</v>
      </c>
      <c r="F2036" s="356"/>
      <c r="G2036" s="356"/>
      <c r="N2036" s="55"/>
      <c r="O2036" s="55"/>
      <c r="P2036" s="55"/>
      <c r="Q2036" s="55"/>
      <c r="R2036" s="55"/>
      <c r="S2036" s="55"/>
      <c r="T2036" s="247"/>
    </row>
    <row r="2037" spans="2:20">
      <c r="B2037" s="8"/>
      <c r="C2037" s="8"/>
      <c r="E2037" s="206">
        <f>IF(AND(Einträge!D2037&gt;=29,Einträge!D2037&lt;32),2,IF(AND(Einträge!D2037&gt;=32,Einträge!D2037&lt;=35),3,(IF(AND(Einträge!D2037&lt;29,Einträge!D2037&gt;0),1,IF(Einträge!D2037="",0,4)))))</f>
        <v>0</v>
      </c>
      <c r="F2037" s="356"/>
      <c r="G2037" s="356"/>
      <c r="N2037" s="55"/>
      <c r="O2037" s="55"/>
      <c r="P2037" s="55"/>
      <c r="Q2037" s="55"/>
      <c r="R2037" s="55"/>
      <c r="S2037" s="55"/>
      <c r="T2037" s="247"/>
    </row>
    <row r="2038" spans="2:20">
      <c r="B2038" s="8"/>
      <c r="C2038" s="8"/>
      <c r="E2038" s="206">
        <f>IF(AND(Einträge!D2038&gt;=29,Einträge!D2038&lt;32),2,IF(AND(Einträge!D2038&gt;=32,Einträge!D2038&lt;=35),3,(IF(AND(Einträge!D2038&lt;29,Einträge!D2038&gt;0),1,IF(Einträge!D2038="",0,4)))))</f>
        <v>0</v>
      </c>
      <c r="F2038" s="356"/>
      <c r="G2038" s="356"/>
      <c r="N2038" s="55"/>
      <c r="O2038" s="55"/>
      <c r="P2038" s="55"/>
      <c r="Q2038" s="55"/>
      <c r="R2038" s="55"/>
      <c r="S2038" s="55"/>
      <c r="T2038" s="247"/>
    </row>
    <row r="2039" spans="2:20">
      <c r="B2039" s="8"/>
      <c r="C2039" s="8"/>
      <c r="E2039" s="206">
        <f>IF(AND(Einträge!D2039&gt;=29,Einträge!D2039&lt;32),2,IF(AND(Einträge!D2039&gt;=32,Einträge!D2039&lt;=35),3,(IF(AND(Einträge!D2039&lt;29,Einträge!D2039&gt;0),1,IF(Einträge!D2039="",0,4)))))</f>
        <v>0</v>
      </c>
      <c r="F2039" s="356"/>
      <c r="G2039" s="356"/>
      <c r="N2039" s="55"/>
      <c r="O2039" s="55"/>
      <c r="P2039" s="55"/>
      <c r="Q2039" s="55"/>
      <c r="R2039" s="55"/>
      <c r="S2039" s="55"/>
      <c r="T2039" s="247"/>
    </row>
    <row r="2040" spans="2:20">
      <c r="B2040" s="8"/>
      <c r="C2040" s="8"/>
      <c r="E2040" s="206">
        <f>IF(AND(Einträge!D2040&gt;=29,Einträge!D2040&lt;32),2,IF(AND(Einträge!D2040&gt;=32,Einträge!D2040&lt;=35),3,(IF(AND(Einträge!D2040&lt;29,Einträge!D2040&gt;0),1,IF(Einträge!D2040="",0,4)))))</f>
        <v>0</v>
      </c>
      <c r="F2040" s="356"/>
      <c r="G2040" s="356"/>
      <c r="N2040" s="55"/>
      <c r="O2040" s="55"/>
      <c r="P2040" s="55"/>
      <c r="Q2040" s="55"/>
      <c r="R2040" s="55"/>
      <c r="S2040" s="55"/>
      <c r="T2040" s="247"/>
    </row>
    <row r="2041" spans="2:20">
      <c r="B2041" s="8"/>
      <c r="C2041" s="8"/>
      <c r="E2041" s="206">
        <f>IF(AND(Einträge!D2041&gt;=29,Einträge!D2041&lt;32),2,IF(AND(Einträge!D2041&gt;=32,Einträge!D2041&lt;=35),3,(IF(AND(Einträge!D2041&lt;29,Einträge!D2041&gt;0),1,IF(Einträge!D2041="",0,4)))))</f>
        <v>0</v>
      </c>
      <c r="N2041" s="55"/>
      <c r="O2041" s="55"/>
      <c r="P2041" s="55"/>
      <c r="Q2041" s="55"/>
      <c r="R2041" s="55"/>
      <c r="S2041" s="55"/>
      <c r="T2041" s="247"/>
    </row>
    <row r="2042" spans="2:20">
      <c r="B2042" s="8"/>
      <c r="C2042" s="8"/>
      <c r="E2042" s="206">
        <f>IF(AND(Einträge!D2042&gt;=29,Einträge!D2042&lt;32),2,IF(AND(Einträge!D2042&gt;=32,Einträge!D2042&lt;=35),3,(IF(AND(Einträge!D2042&lt;29,Einträge!D2042&gt;0),1,IF(Einträge!D2042="",0,4)))))</f>
        <v>0</v>
      </c>
      <c r="N2042" s="55"/>
      <c r="O2042" s="55"/>
      <c r="P2042" s="55"/>
      <c r="Q2042" s="55"/>
      <c r="R2042" s="55"/>
      <c r="S2042" s="55"/>
      <c r="T2042" s="247"/>
    </row>
    <row r="2043" spans="2:20">
      <c r="B2043" s="8"/>
      <c r="C2043" s="8"/>
      <c r="E2043" s="206">
        <f>IF(AND(Einträge!D2043&gt;=29,Einträge!D2043&lt;32),2,IF(AND(Einträge!D2043&gt;=32,Einträge!D2043&lt;=35),3,(IF(AND(Einträge!D2043&lt;29,Einträge!D2043&gt;0),1,IF(Einträge!D2043="",0,4)))))</f>
        <v>0</v>
      </c>
      <c r="N2043" s="55"/>
      <c r="O2043" s="55"/>
      <c r="P2043" s="55"/>
      <c r="Q2043" s="55"/>
      <c r="R2043" s="55"/>
      <c r="S2043" s="55"/>
      <c r="T2043" s="247"/>
    </row>
    <row r="2044" spans="2:20">
      <c r="B2044" s="8"/>
      <c r="C2044" s="8"/>
      <c r="E2044" s="206">
        <f>IF(AND(Einträge!D2044&gt;=29,Einträge!D2044&lt;32),2,IF(AND(Einträge!D2044&gt;=32,Einträge!D2044&lt;=35),3,(IF(AND(Einträge!D2044&lt;29,Einträge!D2044&gt;0),1,IF(Einträge!D2044="",0,4)))))</f>
        <v>0</v>
      </c>
      <c r="N2044" s="55"/>
      <c r="O2044" s="55"/>
      <c r="P2044" s="55"/>
      <c r="Q2044" s="55"/>
      <c r="R2044" s="55"/>
      <c r="S2044" s="55"/>
      <c r="T2044" s="247"/>
    </row>
    <row r="2045" spans="2:20">
      <c r="B2045" s="8"/>
      <c r="C2045" s="8"/>
      <c r="E2045" s="206">
        <f>IF(AND(Einträge!D2045&gt;=29,Einträge!D2045&lt;32),2,IF(AND(Einträge!D2045&gt;=32,Einträge!D2045&lt;=35),3,(IF(AND(Einträge!D2045&lt;29,Einträge!D2045&gt;0),1,IF(Einträge!D2045="",0,4)))))</f>
        <v>0</v>
      </c>
      <c r="N2045" s="55"/>
      <c r="O2045" s="55"/>
      <c r="P2045" s="55"/>
      <c r="Q2045" s="55"/>
      <c r="R2045" s="55"/>
      <c r="S2045" s="55"/>
      <c r="T2045" s="247"/>
    </row>
    <row r="2046" spans="2:20">
      <c r="B2046" s="8"/>
      <c r="C2046" s="8"/>
      <c r="E2046" s="206">
        <f>IF(AND(Einträge!D2046&gt;=29,Einträge!D2046&lt;32),2,IF(AND(Einträge!D2046&gt;=32,Einträge!D2046&lt;=35),3,(IF(AND(Einträge!D2046&lt;29,Einträge!D2046&gt;0),1,IF(Einträge!D2046="",0,4)))))</f>
        <v>0</v>
      </c>
      <c r="N2046" s="55"/>
      <c r="O2046" s="55"/>
      <c r="P2046" s="55"/>
      <c r="Q2046" s="55"/>
      <c r="R2046" s="55"/>
      <c r="S2046" s="55"/>
      <c r="T2046" s="247"/>
    </row>
    <row r="2047" spans="2:20">
      <c r="B2047" s="8"/>
      <c r="C2047" s="8"/>
      <c r="E2047" s="206">
        <f>IF(AND(Einträge!D2047&gt;=29,Einträge!D2047&lt;32),2,IF(AND(Einträge!D2047&gt;=32,Einträge!D2047&lt;=35),3,(IF(AND(Einträge!D2047&lt;29,Einträge!D2047&gt;0),1,IF(Einträge!D2047="",0,4)))))</f>
        <v>0</v>
      </c>
      <c r="N2047" s="55"/>
      <c r="O2047" s="55"/>
      <c r="P2047" s="55"/>
      <c r="Q2047" s="55"/>
      <c r="R2047" s="55"/>
      <c r="S2047" s="55"/>
      <c r="T2047" s="247"/>
    </row>
    <row r="2048" spans="2:20">
      <c r="B2048" s="8"/>
      <c r="C2048" s="8"/>
      <c r="E2048" s="206">
        <f>IF(AND(Einträge!D2048&gt;=29,Einträge!D2048&lt;32),2,IF(AND(Einträge!D2048&gt;=32,Einträge!D2048&lt;=35),3,(IF(AND(Einträge!D2048&lt;29,Einträge!D2048&gt;0),1,IF(Einträge!D2048="",0,4)))))</f>
        <v>0</v>
      </c>
      <c r="N2048" s="55"/>
      <c r="O2048" s="55"/>
      <c r="P2048" s="55"/>
      <c r="Q2048" s="55"/>
      <c r="R2048" s="55"/>
      <c r="S2048" s="55"/>
      <c r="T2048" s="247"/>
    </row>
    <row r="2049" spans="2:20">
      <c r="B2049" s="8"/>
      <c r="C2049" s="8"/>
      <c r="E2049" s="206">
        <f>IF(AND(Einträge!D2049&gt;=29,Einträge!D2049&lt;32),2,IF(AND(Einträge!D2049&gt;=32,Einträge!D2049&lt;=35),3,(IF(AND(Einträge!D2049&lt;29,Einträge!D2049&gt;0),1,IF(Einträge!D2049="",0,4)))))</f>
        <v>0</v>
      </c>
      <c r="N2049" s="55"/>
      <c r="O2049" s="55"/>
      <c r="P2049" s="55"/>
      <c r="Q2049" s="55"/>
      <c r="R2049" s="55"/>
      <c r="S2049" s="55"/>
      <c r="T2049" s="247"/>
    </row>
    <row r="2050" spans="2:20">
      <c r="B2050" s="8"/>
      <c r="C2050" s="8"/>
      <c r="E2050" s="206">
        <f>IF(AND(Einträge!D2050&gt;=29,Einträge!D2050&lt;32),2,IF(AND(Einträge!D2050&gt;=32,Einträge!D2050&lt;=35),3,(IF(AND(Einträge!D2050&lt;29,Einträge!D2050&gt;0),1,IF(Einträge!D2050="",0,4)))))</f>
        <v>0</v>
      </c>
      <c r="N2050" s="55"/>
      <c r="O2050" s="55"/>
      <c r="P2050" s="55"/>
      <c r="Q2050" s="55"/>
      <c r="R2050" s="55"/>
      <c r="S2050" s="55"/>
      <c r="T2050" s="247"/>
    </row>
    <row r="2051" spans="2:20">
      <c r="B2051" s="8"/>
      <c r="C2051" s="8"/>
      <c r="E2051" s="206">
        <f>IF(AND(Einträge!D2051&gt;=29,Einträge!D2051&lt;32),2,IF(AND(Einträge!D2051&gt;=32,Einträge!D2051&lt;=35),3,(IF(AND(Einträge!D2051&lt;29,Einträge!D2051&gt;0),1,IF(Einträge!D2051="",0,4)))))</f>
        <v>0</v>
      </c>
      <c r="N2051" s="55"/>
      <c r="O2051" s="55"/>
      <c r="P2051" s="55"/>
      <c r="Q2051" s="55"/>
      <c r="R2051" s="55"/>
      <c r="S2051" s="55"/>
      <c r="T2051" s="247"/>
    </row>
    <row r="2052" spans="2:20">
      <c r="B2052" s="8"/>
      <c r="C2052" s="8"/>
      <c r="E2052" s="206">
        <f>IF(AND(Einträge!D2052&gt;=29,Einträge!D2052&lt;32),2,IF(AND(Einträge!D2052&gt;=32,Einträge!D2052&lt;=35),3,(IF(AND(Einträge!D2052&lt;29,Einträge!D2052&gt;0),1,IF(Einträge!D2052="",0,4)))))</f>
        <v>0</v>
      </c>
      <c r="N2052" s="55"/>
      <c r="O2052" s="55"/>
      <c r="P2052" s="55"/>
      <c r="Q2052" s="55"/>
      <c r="R2052" s="55"/>
      <c r="S2052" s="55"/>
      <c r="T2052" s="247"/>
    </row>
    <row r="2053" spans="2:20">
      <c r="B2053" s="8"/>
      <c r="C2053" s="8"/>
      <c r="E2053" s="206">
        <f>IF(AND(Einträge!D2053&gt;=29,Einträge!D2053&lt;32),2,IF(AND(Einträge!D2053&gt;=32,Einträge!D2053&lt;=35),3,(IF(AND(Einträge!D2053&lt;29,Einträge!D2053&gt;0),1,IF(Einträge!D2053="",0,4)))))</f>
        <v>0</v>
      </c>
      <c r="N2053" s="55"/>
      <c r="O2053" s="55"/>
      <c r="P2053" s="55"/>
      <c r="Q2053" s="55"/>
      <c r="R2053" s="55"/>
      <c r="S2053" s="55"/>
      <c r="T2053" s="247"/>
    </row>
    <row r="2054" spans="2:20">
      <c r="B2054" s="8"/>
      <c r="C2054" s="8"/>
      <c r="N2054" s="55"/>
      <c r="O2054" s="55"/>
      <c r="P2054" s="55"/>
      <c r="Q2054" s="55"/>
      <c r="R2054" s="55"/>
      <c r="S2054" s="55"/>
      <c r="T2054" s="247"/>
    </row>
    <row r="2055" spans="2:20">
      <c r="B2055" s="8"/>
      <c r="C2055" s="8"/>
      <c r="N2055" s="55"/>
      <c r="O2055" s="55"/>
      <c r="P2055" s="55"/>
      <c r="Q2055" s="55"/>
      <c r="R2055" s="55"/>
      <c r="S2055" s="55"/>
      <c r="T2055" s="247"/>
    </row>
    <row r="2056" spans="2:20">
      <c r="B2056" s="8"/>
      <c r="C2056" s="8"/>
      <c r="N2056" s="55"/>
      <c r="O2056" s="55"/>
      <c r="P2056" s="55"/>
      <c r="Q2056" s="55"/>
      <c r="R2056" s="55"/>
      <c r="S2056" s="55"/>
      <c r="T2056" s="247"/>
    </row>
    <row r="2057" spans="2:20">
      <c r="B2057" s="8"/>
      <c r="C2057" s="8"/>
      <c r="N2057" s="55"/>
      <c r="O2057" s="55"/>
      <c r="P2057" s="55"/>
      <c r="Q2057" s="55"/>
      <c r="R2057" s="55"/>
      <c r="S2057" s="55"/>
      <c r="T2057" s="247"/>
    </row>
    <row r="2058" spans="2:20">
      <c r="B2058" s="8"/>
      <c r="C2058" s="8"/>
      <c r="N2058" s="55"/>
      <c r="O2058" s="55"/>
      <c r="P2058" s="55"/>
      <c r="Q2058" s="55"/>
      <c r="R2058" s="55"/>
      <c r="S2058" s="55"/>
      <c r="T2058" s="247"/>
    </row>
    <row r="2059" spans="2:20">
      <c r="B2059" s="8"/>
      <c r="C2059" s="8"/>
      <c r="N2059" s="55"/>
      <c r="O2059" s="55"/>
      <c r="P2059" s="55"/>
      <c r="Q2059" s="55"/>
      <c r="R2059" s="55"/>
      <c r="S2059" s="55"/>
      <c r="T2059" s="247"/>
    </row>
    <row r="2060" spans="2:20">
      <c r="B2060" s="8"/>
      <c r="C2060" s="8"/>
      <c r="N2060" s="55"/>
      <c r="O2060" s="55"/>
      <c r="P2060" s="55"/>
      <c r="Q2060" s="55"/>
      <c r="R2060" s="55"/>
      <c r="S2060" s="55"/>
      <c r="T2060" s="247"/>
    </row>
    <row r="2061" spans="2:20">
      <c r="B2061" s="8"/>
      <c r="C2061" s="8"/>
      <c r="N2061" s="55"/>
      <c r="O2061" s="55"/>
      <c r="P2061" s="55"/>
      <c r="Q2061" s="55"/>
      <c r="R2061" s="55"/>
      <c r="S2061" s="55"/>
      <c r="T2061" s="247"/>
    </row>
    <row r="2062" spans="2:20">
      <c r="B2062" s="8"/>
      <c r="C2062" s="8"/>
      <c r="N2062" s="55"/>
      <c r="O2062" s="55"/>
      <c r="P2062" s="55"/>
      <c r="Q2062" s="55"/>
      <c r="R2062" s="55"/>
      <c r="S2062" s="55"/>
      <c r="T2062" s="247"/>
    </row>
    <row r="2063" spans="2:20">
      <c r="B2063" s="8"/>
      <c r="C2063" s="8"/>
      <c r="N2063" s="55"/>
      <c r="O2063" s="55"/>
      <c r="P2063" s="55"/>
      <c r="Q2063" s="55"/>
      <c r="R2063" s="55"/>
      <c r="S2063" s="55"/>
      <c r="T2063" s="247"/>
    </row>
    <row r="2064" spans="2:20">
      <c r="B2064" s="8"/>
      <c r="C2064" s="8"/>
      <c r="N2064" s="55"/>
      <c r="O2064" s="55"/>
      <c r="P2064" s="55"/>
      <c r="Q2064" s="55"/>
      <c r="R2064" s="55"/>
      <c r="S2064" s="55"/>
      <c r="T2064" s="247"/>
    </row>
    <row r="2065" spans="2:20">
      <c r="B2065" s="8"/>
      <c r="C2065" s="8"/>
      <c r="N2065" s="55"/>
      <c r="O2065" s="55"/>
      <c r="P2065" s="55"/>
      <c r="Q2065" s="55"/>
      <c r="R2065" s="55"/>
      <c r="S2065" s="55"/>
      <c r="T2065" s="247"/>
    </row>
    <row r="2066" spans="2:20">
      <c r="B2066" s="8"/>
      <c r="C2066" s="8"/>
      <c r="N2066" s="55"/>
      <c r="O2066" s="55"/>
      <c r="P2066" s="55"/>
      <c r="Q2066" s="55"/>
      <c r="R2066" s="55"/>
      <c r="S2066" s="55"/>
      <c r="T2066" s="247"/>
    </row>
    <row r="2067" spans="2:20">
      <c r="B2067" s="8"/>
      <c r="C2067" s="8"/>
      <c r="N2067" s="55"/>
      <c r="O2067" s="55"/>
      <c r="P2067" s="55"/>
      <c r="Q2067" s="55"/>
      <c r="R2067" s="55"/>
      <c r="S2067" s="55"/>
      <c r="T2067" s="247"/>
    </row>
    <row r="2068" spans="2:20">
      <c r="B2068" s="8"/>
      <c r="C2068" s="8"/>
      <c r="N2068" s="55"/>
      <c r="O2068" s="55"/>
      <c r="P2068" s="55"/>
      <c r="Q2068" s="55"/>
      <c r="R2068" s="55"/>
      <c r="S2068" s="55"/>
      <c r="T2068" s="247"/>
    </row>
    <row r="2069" spans="2:20">
      <c r="B2069" s="8"/>
      <c r="C2069" s="8"/>
      <c r="N2069" s="55"/>
      <c r="O2069" s="55"/>
      <c r="P2069" s="55"/>
      <c r="Q2069" s="55"/>
      <c r="R2069" s="55"/>
      <c r="S2069" s="55"/>
      <c r="T2069" s="247"/>
    </row>
    <row r="2070" spans="2:20">
      <c r="B2070" s="8"/>
      <c r="C2070" s="8"/>
      <c r="N2070" s="55"/>
      <c r="O2070" s="55"/>
      <c r="P2070" s="55"/>
      <c r="Q2070" s="55"/>
      <c r="R2070" s="55"/>
      <c r="S2070" s="55"/>
      <c r="T2070" s="247"/>
    </row>
    <row r="2071" spans="2:20">
      <c r="B2071" s="8"/>
      <c r="C2071" s="8"/>
      <c r="N2071" s="55"/>
      <c r="O2071" s="55"/>
      <c r="P2071" s="55"/>
      <c r="Q2071" s="55"/>
      <c r="R2071" s="55"/>
      <c r="S2071" s="55"/>
      <c r="T2071" s="247"/>
    </row>
    <row r="2072" spans="2:20">
      <c r="B2072" s="8"/>
      <c r="C2072" s="8"/>
      <c r="N2072" s="55"/>
      <c r="O2072" s="55"/>
      <c r="P2072" s="55"/>
      <c r="Q2072" s="55"/>
      <c r="R2072" s="55"/>
      <c r="S2072" s="55"/>
      <c r="T2072" s="247"/>
    </row>
    <row r="2073" spans="2:20">
      <c r="N2073" s="55"/>
      <c r="O2073" s="55"/>
      <c r="P2073" s="55"/>
      <c r="Q2073" s="55"/>
      <c r="R2073" s="55"/>
      <c r="S2073" s="55"/>
      <c r="T2073" s="247"/>
    </row>
    <row r="2074" spans="2:20">
      <c r="N2074" s="55"/>
      <c r="O2074" s="55"/>
      <c r="P2074" s="55"/>
      <c r="Q2074" s="55"/>
      <c r="R2074" s="55"/>
      <c r="S2074" s="55"/>
      <c r="T2074" s="247"/>
    </row>
    <row r="2075" spans="2:20">
      <c r="N2075" s="55"/>
      <c r="O2075" s="55"/>
      <c r="P2075" s="55"/>
      <c r="Q2075" s="55"/>
      <c r="R2075" s="55"/>
      <c r="S2075" s="55"/>
      <c r="T2075" s="247"/>
    </row>
    <row r="2076" spans="2:20">
      <c r="N2076" s="55"/>
      <c r="O2076" s="55"/>
      <c r="P2076" s="55"/>
      <c r="Q2076" s="55"/>
      <c r="R2076" s="55"/>
      <c r="S2076" s="55"/>
      <c r="T2076" s="247"/>
    </row>
    <row r="2077" spans="2:20">
      <c r="N2077" s="55"/>
      <c r="O2077" s="55"/>
      <c r="P2077" s="55"/>
      <c r="Q2077" s="55"/>
      <c r="R2077" s="55"/>
      <c r="S2077" s="55"/>
      <c r="T2077" s="247"/>
    </row>
    <row r="2078" spans="2:20">
      <c r="N2078" s="55"/>
      <c r="O2078" s="55"/>
      <c r="P2078" s="55"/>
      <c r="Q2078" s="55"/>
      <c r="R2078" s="55"/>
      <c r="S2078" s="55"/>
      <c r="T2078" s="247"/>
    </row>
    <row r="2079" spans="2:20">
      <c r="N2079" s="55"/>
      <c r="O2079" s="55"/>
      <c r="P2079" s="55"/>
      <c r="Q2079" s="55"/>
      <c r="R2079" s="55"/>
      <c r="S2079" s="55"/>
      <c r="T2079" s="247"/>
    </row>
    <row r="2080" spans="2:20">
      <c r="N2080" s="55"/>
      <c r="O2080" s="55"/>
      <c r="P2080" s="55"/>
      <c r="Q2080" s="55"/>
      <c r="R2080" s="55"/>
      <c r="S2080" s="55"/>
      <c r="T2080" s="247"/>
    </row>
    <row r="2081" spans="14:20">
      <c r="N2081" s="55"/>
      <c r="O2081" s="55"/>
      <c r="P2081" s="55"/>
      <c r="Q2081" s="55"/>
      <c r="R2081" s="55"/>
      <c r="S2081" s="55"/>
      <c r="T2081" s="247"/>
    </row>
    <row r="2082" spans="14:20">
      <c r="N2082" s="55"/>
      <c r="O2082" s="55"/>
      <c r="P2082" s="55"/>
      <c r="Q2082" s="55"/>
      <c r="R2082" s="55"/>
      <c r="S2082" s="55"/>
      <c r="T2082" s="247"/>
    </row>
    <row r="2083" spans="14:20">
      <c r="N2083" s="55"/>
      <c r="O2083" s="55"/>
      <c r="P2083" s="55"/>
      <c r="Q2083" s="55"/>
      <c r="R2083" s="55"/>
      <c r="S2083" s="55"/>
      <c r="T2083" s="247"/>
    </row>
    <row r="2084" spans="14:20">
      <c r="N2084" s="55"/>
      <c r="O2084" s="55"/>
      <c r="P2084" s="55"/>
      <c r="Q2084" s="55"/>
      <c r="R2084" s="55"/>
      <c r="S2084" s="55"/>
      <c r="T2084" s="247"/>
    </row>
    <row r="2085" spans="14:20">
      <c r="N2085" s="55"/>
      <c r="O2085" s="55"/>
      <c r="P2085" s="55"/>
      <c r="Q2085" s="55"/>
      <c r="R2085" s="55"/>
      <c r="S2085" s="55"/>
      <c r="T2085" s="247"/>
    </row>
    <row r="2086" spans="14:20">
      <c r="N2086" s="55"/>
      <c r="O2086" s="55"/>
      <c r="P2086" s="55"/>
      <c r="Q2086" s="55"/>
      <c r="R2086" s="55"/>
      <c r="S2086" s="55"/>
      <c r="T2086" s="247"/>
    </row>
    <row r="2087" spans="14:20">
      <c r="N2087" s="55"/>
      <c r="O2087" s="55"/>
      <c r="P2087" s="55"/>
      <c r="Q2087" s="55"/>
      <c r="R2087" s="55"/>
      <c r="S2087" s="55"/>
      <c r="T2087" s="247"/>
    </row>
    <row r="2088" spans="14:20">
      <c r="N2088" s="55"/>
      <c r="O2088" s="55"/>
      <c r="P2088" s="55"/>
      <c r="Q2088" s="55"/>
      <c r="R2088" s="55"/>
      <c r="S2088" s="55"/>
      <c r="T2088" s="247"/>
    </row>
    <row r="2089" spans="14:20">
      <c r="N2089" s="55"/>
      <c r="O2089" s="55"/>
      <c r="P2089" s="55"/>
      <c r="Q2089" s="55"/>
      <c r="R2089" s="55"/>
      <c r="S2089" s="55"/>
      <c r="T2089" s="247"/>
    </row>
    <row r="2090" spans="14:20">
      <c r="N2090" s="55"/>
      <c r="O2090" s="55"/>
      <c r="P2090" s="55"/>
      <c r="Q2090" s="55"/>
      <c r="R2090" s="55"/>
      <c r="S2090" s="55"/>
      <c r="T2090" s="247"/>
    </row>
    <row r="2091" spans="14:20">
      <c r="N2091" s="55"/>
      <c r="O2091" s="55"/>
      <c r="P2091" s="55"/>
      <c r="Q2091" s="55"/>
      <c r="R2091" s="55"/>
      <c r="S2091" s="55"/>
      <c r="T2091" s="247"/>
    </row>
    <row r="2092" spans="14:20">
      <c r="N2092" s="55"/>
      <c r="O2092" s="55"/>
      <c r="P2092" s="55"/>
      <c r="Q2092" s="55"/>
      <c r="R2092" s="55"/>
      <c r="S2092" s="55"/>
      <c r="T2092" s="247"/>
    </row>
    <row r="2093" spans="14:20">
      <c r="N2093" s="55"/>
      <c r="O2093" s="55"/>
      <c r="P2093" s="55"/>
      <c r="Q2093" s="55"/>
      <c r="R2093" s="55"/>
      <c r="S2093" s="55"/>
      <c r="T2093" s="247"/>
    </row>
  </sheetData>
  <sheetProtection formatCells="0" formatColumns="0" formatRows="0" insertColumns="0" insertRows="0" insertHyperlinks="0" deleteColumns="0" deleteRows="0" sort="0" autoFilter="0" pivotTables="0"/>
  <mergeCells count="7994">
    <mergeCell ref="N2:U2"/>
    <mergeCell ref="J124:L124"/>
    <mergeCell ref="J144:L144"/>
    <mergeCell ref="J118:L118"/>
    <mergeCell ref="J105:L105"/>
    <mergeCell ref="J106:L106"/>
    <mergeCell ref="J107:L107"/>
    <mergeCell ref="J183:L183"/>
    <mergeCell ref="J184:L184"/>
    <mergeCell ref="J170:L170"/>
    <mergeCell ref="J171:L171"/>
    <mergeCell ref="J172:L172"/>
    <mergeCell ref="J173:L173"/>
    <mergeCell ref="A1:B1"/>
    <mergeCell ref="J188:L188"/>
    <mergeCell ref="J169:L169"/>
    <mergeCell ref="J136:L136"/>
    <mergeCell ref="J137:L137"/>
    <mergeCell ref="J138:L138"/>
    <mergeCell ref="J139:L139"/>
    <mergeCell ref="J140:L140"/>
    <mergeCell ref="J141:L141"/>
    <mergeCell ref="J181:L181"/>
    <mergeCell ref="J110:L110"/>
    <mergeCell ref="J60:L60"/>
    <mergeCell ref="J61:L61"/>
    <mergeCell ref="J73:L73"/>
    <mergeCell ref="J74:L74"/>
    <mergeCell ref="J75:L75"/>
    <mergeCell ref="J76:L76"/>
    <mergeCell ref="J63:L63"/>
    <mergeCell ref="J64:L64"/>
    <mergeCell ref="J66:L66"/>
    <mergeCell ref="J197:L197"/>
    <mergeCell ref="J189:L189"/>
    <mergeCell ref="J194:L194"/>
    <mergeCell ref="J195:L195"/>
    <mergeCell ref="J196:L196"/>
    <mergeCell ref="J185:L185"/>
    <mergeCell ref="J117:L117"/>
    <mergeCell ref="J168:L168"/>
    <mergeCell ref="J147:L147"/>
    <mergeCell ref="J97:L97"/>
    <mergeCell ref="J98:L98"/>
    <mergeCell ref="J99:L99"/>
    <mergeCell ref="J100:L100"/>
    <mergeCell ref="J101:L101"/>
    <mergeCell ref="J102:L102"/>
    <mergeCell ref="J103:L103"/>
    <mergeCell ref="J104:L104"/>
    <mergeCell ref="J148:L148"/>
    <mergeCell ref="J150:L150"/>
    <mergeCell ref="J151:L151"/>
    <mergeCell ref="J165:L165"/>
    <mergeCell ref="J166:L166"/>
    <mergeCell ref="J125:L125"/>
    <mergeCell ref="J126:L126"/>
    <mergeCell ref="J127:L127"/>
    <mergeCell ref="J128:L128"/>
    <mergeCell ref="J129:L129"/>
    <mergeCell ref="J130:L130"/>
    <mergeCell ref="J131:L131"/>
    <mergeCell ref="J132:L132"/>
    <mergeCell ref="J108:L108"/>
    <mergeCell ref="J109:L109"/>
    <mergeCell ref="J227:L227"/>
    <mergeCell ref="J222:L222"/>
    <mergeCell ref="J223:L223"/>
    <mergeCell ref="J206:L206"/>
    <mergeCell ref="J207:L207"/>
    <mergeCell ref="J208:L208"/>
    <mergeCell ref="J209:L209"/>
    <mergeCell ref="J210:L210"/>
    <mergeCell ref="J211:L211"/>
    <mergeCell ref="J212:L212"/>
    <mergeCell ref="J213:L213"/>
    <mergeCell ref="J214:L214"/>
    <mergeCell ref="J215:L215"/>
    <mergeCell ref="J216:L216"/>
    <mergeCell ref="J217:L217"/>
    <mergeCell ref="J218:L218"/>
    <mergeCell ref="J221:L221"/>
    <mergeCell ref="J225:L225"/>
    <mergeCell ref="J116:L116"/>
    <mergeCell ref="J112:L112"/>
    <mergeCell ref="J133:L133"/>
    <mergeCell ref="J134:L134"/>
    <mergeCell ref="J119:L119"/>
    <mergeCell ref="J174:L174"/>
    <mergeCell ref="J175:L175"/>
    <mergeCell ref="J176:L176"/>
    <mergeCell ref="J177:L177"/>
    <mergeCell ref="J178:L178"/>
    <mergeCell ref="J182:L182"/>
    <mergeCell ref="J145:L145"/>
    <mergeCell ref="J122:L122"/>
    <mergeCell ref="F1:G1"/>
    <mergeCell ref="F2:G2"/>
    <mergeCell ref="J186:L186"/>
    <mergeCell ref="J120:L120"/>
    <mergeCell ref="J121:L121"/>
    <mergeCell ref="J198:L198"/>
    <mergeCell ref="J199:L199"/>
    <mergeCell ref="J167:L167"/>
    <mergeCell ref="J142:L142"/>
    <mergeCell ref="J179:L179"/>
    <mergeCell ref="J149:L149"/>
    <mergeCell ref="H1:I1"/>
    <mergeCell ref="J163:L163"/>
    <mergeCell ref="J164:L164"/>
    <mergeCell ref="J143:L143"/>
    <mergeCell ref="J95:L95"/>
    <mergeCell ref="J220:L220"/>
    <mergeCell ref="J152:L152"/>
    <mergeCell ref="J162:L162"/>
    <mergeCell ref="J200:L200"/>
    <mergeCell ref="J201:L201"/>
    <mergeCell ref="J190:L190"/>
    <mergeCell ref="J191:L191"/>
    <mergeCell ref="J192:L192"/>
    <mergeCell ref="J193:L193"/>
    <mergeCell ref="J153:L153"/>
    <mergeCell ref="J154:L154"/>
    <mergeCell ref="J155:L155"/>
    <mergeCell ref="J111:L111"/>
    <mergeCell ref="J114:L114"/>
    <mergeCell ref="J115:L115"/>
    <mergeCell ref="J113:L113"/>
    <mergeCell ref="J123:L123"/>
    <mergeCell ref="J226:L226"/>
    <mergeCell ref="J80:L80"/>
    <mergeCell ref="J135:L135"/>
    <mergeCell ref="J156:L156"/>
    <mergeCell ref="J157:L157"/>
    <mergeCell ref="J158:L158"/>
    <mergeCell ref="J159:L159"/>
    <mergeCell ref="J160:L160"/>
    <mergeCell ref="J224:L224"/>
    <mergeCell ref="J187:L187"/>
    <mergeCell ref="J202:L202"/>
    <mergeCell ref="J203:L203"/>
    <mergeCell ref="J204:L204"/>
    <mergeCell ref="J205:L205"/>
    <mergeCell ref="J161:L161"/>
    <mergeCell ref="J180:L180"/>
    <mergeCell ref="J81:L81"/>
    <mergeCell ref="J82:L82"/>
    <mergeCell ref="J83:L83"/>
    <mergeCell ref="J84:L84"/>
    <mergeCell ref="J85:L85"/>
    <mergeCell ref="J86:L86"/>
    <mergeCell ref="J146:L146"/>
    <mergeCell ref="J219:L219"/>
    <mergeCell ref="J87:L87"/>
    <mergeCell ref="J88:L88"/>
    <mergeCell ref="J89:L89"/>
    <mergeCell ref="J90:L90"/>
    <mergeCell ref="J91:L91"/>
    <mergeCell ref="J92:L92"/>
    <mergeCell ref="J93:L93"/>
    <mergeCell ref="J94:L94"/>
    <mergeCell ref="J67:L67"/>
    <mergeCell ref="J68:L68"/>
    <mergeCell ref="J69:L69"/>
    <mergeCell ref="J70:L70"/>
    <mergeCell ref="J71:L71"/>
    <mergeCell ref="J78:L78"/>
    <mergeCell ref="J79:L79"/>
    <mergeCell ref="J96:L96"/>
    <mergeCell ref="J22:L22"/>
    <mergeCell ref="J23:L23"/>
    <mergeCell ref="J24:L24"/>
    <mergeCell ref="J25:L25"/>
    <mergeCell ref="J26:L26"/>
    <mergeCell ref="J27:L27"/>
    <mergeCell ref="J28:L28"/>
    <mergeCell ref="J29:L29"/>
    <mergeCell ref="J30:L30"/>
    <mergeCell ref="J52:L52"/>
    <mergeCell ref="J53:L53"/>
    <mergeCell ref="J54:L54"/>
    <mergeCell ref="J55:L55"/>
    <mergeCell ref="J46:L46"/>
    <mergeCell ref="J47:L47"/>
    <mergeCell ref="J48:L48"/>
    <mergeCell ref="J49:L49"/>
    <mergeCell ref="J50:L50"/>
    <mergeCell ref="J51:L51"/>
    <mergeCell ref="J40:L40"/>
    <mergeCell ref="J41:L41"/>
    <mergeCell ref="J56:L56"/>
    <mergeCell ref="J57:L57"/>
    <mergeCell ref="J58:L58"/>
    <mergeCell ref="H7:I7"/>
    <mergeCell ref="J3:L3"/>
    <mergeCell ref="H20:I20"/>
    <mergeCell ref="H4:I4"/>
    <mergeCell ref="H5:I5"/>
    <mergeCell ref="H6:I6"/>
    <mergeCell ref="J35:L35"/>
    <mergeCell ref="J36:L36"/>
    <mergeCell ref="J37:L37"/>
    <mergeCell ref="J38:L38"/>
    <mergeCell ref="J39:L39"/>
    <mergeCell ref="J20:L20"/>
    <mergeCell ref="J21:L21"/>
    <mergeCell ref="J31:L31"/>
    <mergeCell ref="J32:L32"/>
    <mergeCell ref="J33:L33"/>
    <mergeCell ref="J34:L34"/>
    <mergeCell ref="J16:L16"/>
    <mergeCell ref="J17:L17"/>
    <mergeCell ref="J18:L18"/>
    <mergeCell ref="J19:L19"/>
    <mergeCell ref="H14:I14"/>
    <mergeCell ref="H15:I15"/>
    <mergeCell ref="H16:I16"/>
    <mergeCell ref="H10:I10"/>
    <mergeCell ref="H11:I11"/>
    <mergeCell ref="H12:I12"/>
    <mergeCell ref="H13:I13"/>
    <mergeCell ref="J42:L42"/>
    <mergeCell ref="J43:L43"/>
    <mergeCell ref="J44:L44"/>
    <mergeCell ref="J45:L45"/>
    <mergeCell ref="B3:C3"/>
    <mergeCell ref="F3:G3"/>
    <mergeCell ref="H3:I3"/>
    <mergeCell ref="B12:C12"/>
    <mergeCell ref="B13:C13"/>
    <mergeCell ref="B14:C14"/>
    <mergeCell ref="F4:G4"/>
    <mergeCell ref="F5:G5"/>
    <mergeCell ref="F6:G6"/>
    <mergeCell ref="F14:G14"/>
    <mergeCell ref="B4:C4"/>
    <mergeCell ref="B5:C5"/>
    <mergeCell ref="B6:C6"/>
    <mergeCell ref="B7:C7"/>
    <mergeCell ref="B21:C21"/>
    <mergeCell ref="B22:C22"/>
    <mergeCell ref="F7:G7"/>
    <mergeCell ref="F12:G12"/>
    <mergeCell ref="F13:G13"/>
    <mergeCell ref="F11:G11"/>
    <mergeCell ref="F8:G8"/>
    <mergeCell ref="F9:G9"/>
    <mergeCell ref="F10:G10"/>
    <mergeCell ref="F17:G17"/>
    <mergeCell ref="F18:G18"/>
    <mergeCell ref="F19:G19"/>
    <mergeCell ref="H8:I8"/>
    <mergeCell ref="H9:I9"/>
    <mergeCell ref="B8:C8"/>
    <mergeCell ref="B9:C9"/>
    <mergeCell ref="B10:C10"/>
    <mergeCell ref="B11:C11"/>
    <mergeCell ref="F15:G15"/>
    <mergeCell ref="F16:G16"/>
    <mergeCell ref="B26:C26"/>
    <mergeCell ref="B27:C27"/>
    <mergeCell ref="B28:C28"/>
    <mergeCell ref="B29:C29"/>
    <mergeCell ref="B30:C30"/>
    <mergeCell ref="F29:G29"/>
    <mergeCell ref="F30:G30"/>
    <mergeCell ref="B23:C23"/>
    <mergeCell ref="B24:C24"/>
    <mergeCell ref="B25:C25"/>
    <mergeCell ref="B15:C15"/>
    <mergeCell ref="B16:C16"/>
    <mergeCell ref="F23:G23"/>
    <mergeCell ref="F24:G24"/>
    <mergeCell ref="F25:G25"/>
    <mergeCell ref="F26:G26"/>
    <mergeCell ref="F27:G27"/>
    <mergeCell ref="F28:G28"/>
    <mergeCell ref="F20:G20"/>
    <mergeCell ref="F21:G21"/>
    <mergeCell ref="F22:G22"/>
    <mergeCell ref="B32:C32"/>
    <mergeCell ref="H32:I32"/>
    <mergeCell ref="B33:C33"/>
    <mergeCell ref="H33:I33"/>
    <mergeCell ref="B34:C34"/>
    <mergeCell ref="H34:I34"/>
    <mergeCell ref="B31:C31"/>
    <mergeCell ref="H31:I31"/>
    <mergeCell ref="B17:C17"/>
    <mergeCell ref="B18:C18"/>
    <mergeCell ref="B19:C19"/>
    <mergeCell ref="B20:C20"/>
    <mergeCell ref="F31:G31"/>
    <mergeCell ref="F32:G32"/>
    <mergeCell ref="F33:G33"/>
    <mergeCell ref="F34:G34"/>
    <mergeCell ref="H22:I22"/>
    <mergeCell ref="H23:I23"/>
    <mergeCell ref="H24:I24"/>
    <mergeCell ref="H25:I25"/>
    <mergeCell ref="H26:I26"/>
    <mergeCell ref="H27:I27"/>
    <mergeCell ref="H28:I28"/>
    <mergeCell ref="H29:I29"/>
    <mergeCell ref="H17:I17"/>
    <mergeCell ref="H18:I18"/>
    <mergeCell ref="H19:I19"/>
    <mergeCell ref="H21:I21"/>
    <mergeCell ref="H30:I30"/>
    <mergeCell ref="B40:C40"/>
    <mergeCell ref="F40:G40"/>
    <mergeCell ref="H40:I40"/>
    <mergeCell ref="B41:C41"/>
    <mergeCell ref="F41:G41"/>
    <mergeCell ref="H41:I41"/>
    <mergeCell ref="B38:C38"/>
    <mergeCell ref="F38:G38"/>
    <mergeCell ref="H38:I38"/>
    <mergeCell ref="B39:C39"/>
    <mergeCell ref="F39:G39"/>
    <mergeCell ref="H39:I39"/>
    <mergeCell ref="B35:C35"/>
    <mergeCell ref="H35:I35"/>
    <mergeCell ref="B36:C36"/>
    <mergeCell ref="H36:I36"/>
    <mergeCell ref="B37:C37"/>
    <mergeCell ref="F37:G37"/>
    <mergeCell ref="H37:I37"/>
    <mergeCell ref="F36:G36"/>
    <mergeCell ref="F35:G35"/>
    <mergeCell ref="B46:C46"/>
    <mergeCell ref="F46:G46"/>
    <mergeCell ref="H46:I46"/>
    <mergeCell ref="B47:C47"/>
    <mergeCell ref="F47:G47"/>
    <mergeCell ref="H47:I47"/>
    <mergeCell ref="B44:C44"/>
    <mergeCell ref="F44:G44"/>
    <mergeCell ref="H44:I44"/>
    <mergeCell ref="B45:C45"/>
    <mergeCell ref="F45:G45"/>
    <mergeCell ref="H45:I45"/>
    <mergeCell ref="B42:C42"/>
    <mergeCell ref="F42:G42"/>
    <mergeCell ref="H42:I42"/>
    <mergeCell ref="B43:C43"/>
    <mergeCell ref="F43:G43"/>
    <mergeCell ref="H43:I43"/>
    <mergeCell ref="B52:C52"/>
    <mergeCell ref="F52:G52"/>
    <mergeCell ref="H52:I52"/>
    <mergeCell ref="B53:C53"/>
    <mergeCell ref="F53:G53"/>
    <mergeCell ref="H53:I53"/>
    <mergeCell ref="B50:C50"/>
    <mergeCell ref="F50:G50"/>
    <mergeCell ref="H50:I50"/>
    <mergeCell ref="B51:C51"/>
    <mergeCell ref="F51:G51"/>
    <mergeCell ref="H51:I51"/>
    <mergeCell ref="B48:C48"/>
    <mergeCell ref="F48:G48"/>
    <mergeCell ref="H48:I48"/>
    <mergeCell ref="B49:C49"/>
    <mergeCell ref="F49:G49"/>
    <mergeCell ref="H49:I49"/>
    <mergeCell ref="B58:C58"/>
    <mergeCell ref="F58:G58"/>
    <mergeCell ref="H58:I58"/>
    <mergeCell ref="B59:C59"/>
    <mergeCell ref="F59:G59"/>
    <mergeCell ref="H59:I59"/>
    <mergeCell ref="B56:C56"/>
    <mergeCell ref="F56:G56"/>
    <mergeCell ref="H56:I56"/>
    <mergeCell ref="B57:C57"/>
    <mergeCell ref="F57:G57"/>
    <mergeCell ref="H57:I57"/>
    <mergeCell ref="B54:C54"/>
    <mergeCell ref="F54:G54"/>
    <mergeCell ref="H54:I54"/>
    <mergeCell ref="B55:C55"/>
    <mergeCell ref="F55:G55"/>
    <mergeCell ref="H55:I55"/>
    <mergeCell ref="B64:C64"/>
    <mergeCell ref="F64:G64"/>
    <mergeCell ref="H64:I64"/>
    <mergeCell ref="B65:C65"/>
    <mergeCell ref="F65:G65"/>
    <mergeCell ref="B62:C62"/>
    <mergeCell ref="F62:G62"/>
    <mergeCell ref="H62:I62"/>
    <mergeCell ref="B63:C63"/>
    <mergeCell ref="F63:G63"/>
    <mergeCell ref="H63:I63"/>
    <mergeCell ref="B60:C60"/>
    <mergeCell ref="F60:G60"/>
    <mergeCell ref="H60:I60"/>
    <mergeCell ref="B61:C61"/>
    <mergeCell ref="F61:G61"/>
    <mergeCell ref="H61:I61"/>
    <mergeCell ref="B70:C70"/>
    <mergeCell ref="F70:G70"/>
    <mergeCell ref="H70:I70"/>
    <mergeCell ref="B71:C71"/>
    <mergeCell ref="F71:G71"/>
    <mergeCell ref="H71:I71"/>
    <mergeCell ref="B68:C68"/>
    <mergeCell ref="F68:G68"/>
    <mergeCell ref="H68:I68"/>
    <mergeCell ref="B69:C69"/>
    <mergeCell ref="F69:G69"/>
    <mergeCell ref="H69:I69"/>
    <mergeCell ref="B66:C66"/>
    <mergeCell ref="F66:G66"/>
    <mergeCell ref="H66:I66"/>
    <mergeCell ref="B67:C67"/>
    <mergeCell ref="F67:G67"/>
    <mergeCell ref="H67:I67"/>
    <mergeCell ref="B76:C76"/>
    <mergeCell ref="F76:G76"/>
    <mergeCell ref="H76:I76"/>
    <mergeCell ref="B77:C77"/>
    <mergeCell ref="F77:G77"/>
    <mergeCell ref="H77:I77"/>
    <mergeCell ref="B74:C74"/>
    <mergeCell ref="F74:G74"/>
    <mergeCell ref="H74:I74"/>
    <mergeCell ref="B75:C75"/>
    <mergeCell ref="F75:G75"/>
    <mergeCell ref="H75:I75"/>
    <mergeCell ref="B72:C72"/>
    <mergeCell ref="F72:G72"/>
    <mergeCell ref="H72:I72"/>
    <mergeCell ref="B73:C73"/>
    <mergeCell ref="F73:G73"/>
    <mergeCell ref="H73:I73"/>
    <mergeCell ref="B82:C82"/>
    <mergeCell ref="F82:G82"/>
    <mergeCell ref="H82:I82"/>
    <mergeCell ref="B83:C83"/>
    <mergeCell ref="F83:G83"/>
    <mergeCell ref="H83:I83"/>
    <mergeCell ref="B80:C80"/>
    <mergeCell ref="F80:G80"/>
    <mergeCell ref="H80:I80"/>
    <mergeCell ref="B81:C81"/>
    <mergeCell ref="F81:G81"/>
    <mergeCell ref="H81:I81"/>
    <mergeCell ref="B78:C78"/>
    <mergeCell ref="F78:G78"/>
    <mergeCell ref="H78:I78"/>
    <mergeCell ref="B79:C79"/>
    <mergeCell ref="F79:G79"/>
    <mergeCell ref="H79:I79"/>
    <mergeCell ref="B88:C88"/>
    <mergeCell ref="F88:G88"/>
    <mergeCell ref="H88:I88"/>
    <mergeCell ref="B89:C89"/>
    <mergeCell ref="F89:G89"/>
    <mergeCell ref="H89:I89"/>
    <mergeCell ref="B86:C86"/>
    <mergeCell ref="F86:G86"/>
    <mergeCell ref="H86:I86"/>
    <mergeCell ref="B87:C87"/>
    <mergeCell ref="F87:G87"/>
    <mergeCell ref="H87:I87"/>
    <mergeCell ref="B84:C84"/>
    <mergeCell ref="F84:G84"/>
    <mergeCell ref="H84:I84"/>
    <mergeCell ref="B85:C85"/>
    <mergeCell ref="F85:G85"/>
    <mergeCell ref="H85:I85"/>
    <mergeCell ref="B94:C94"/>
    <mergeCell ref="F94:G94"/>
    <mergeCell ref="H94:I94"/>
    <mergeCell ref="B95:C95"/>
    <mergeCell ref="F95:G95"/>
    <mergeCell ref="H95:I95"/>
    <mergeCell ref="B92:C92"/>
    <mergeCell ref="F92:G92"/>
    <mergeCell ref="H92:I92"/>
    <mergeCell ref="B93:C93"/>
    <mergeCell ref="F93:G93"/>
    <mergeCell ref="H93:I93"/>
    <mergeCell ref="B90:C90"/>
    <mergeCell ref="F90:G90"/>
    <mergeCell ref="H90:I90"/>
    <mergeCell ref="B91:C91"/>
    <mergeCell ref="F91:G91"/>
    <mergeCell ref="H91:I91"/>
    <mergeCell ref="B100:C100"/>
    <mergeCell ref="F100:G100"/>
    <mergeCell ref="H100:I100"/>
    <mergeCell ref="B101:C101"/>
    <mergeCell ref="F101:G101"/>
    <mergeCell ref="H101:I101"/>
    <mergeCell ref="B98:C98"/>
    <mergeCell ref="F98:G98"/>
    <mergeCell ref="H98:I98"/>
    <mergeCell ref="B99:C99"/>
    <mergeCell ref="F99:G99"/>
    <mergeCell ref="H99:I99"/>
    <mergeCell ref="B96:C96"/>
    <mergeCell ref="F96:G96"/>
    <mergeCell ref="H96:I96"/>
    <mergeCell ref="B97:C97"/>
    <mergeCell ref="F97:G97"/>
    <mergeCell ref="H97:I97"/>
    <mergeCell ref="B106:C106"/>
    <mergeCell ref="F106:G106"/>
    <mergeCell ref="H106:I106"/>
    <mergeCell ref="B107:C107"/>
    <mergeCell ref="F107:G107"/>
    <mergeCell ref="H107:I107"/>
    <mergeCell ref="B104:C104"/>
    <mergeCell ref="F104:G104"/>
    <mergeCell ref="H104:I104"/>
    <mergeCell ref="B105:C105"/>
    <mergeCell ref="F105:G105"/>
    <mergeCell ref="H105:I105"/>
    <mergeCell ref="B102:C102"/>
    <mergeCell ref="F102:G102"/>
    <mergeCell ref="H102:I102"/>
    <mergeCell ref="B103:C103"/>
    <mergeCell ref="F103:G103"/>
    <mergeCell ref="H103:I103"/>
    <mergeCell ref="B112:C112"/>
    <mergeCell ref="F112:G112"/>
    <mergeCell ref="H112:I112"/>
    <mergeCell ref="B113:C113"/>
    <mergeCell ref="F113:G113"/>
    <mergeCell ref="H113:I113"/>
    <mergeCell ref="B110:C110"/>
    <mergeCell ref="F110:G110"/>
    <mergeCell ref="H110:I110"/>
    <mergeCell ref="B111:C111"/>
    <mergeCell ref="F111:G111"/>
    <mergeCell ref="H111:I111"/>
    <mergeCell ref="B108:C108"/>
    <mergeCell ref="F108:G108"/>
    <mergeCell ref="H108:I108"/>
    <mergeCell ref="B109:C109"/>
    <mergeCell ref="F109:G109"/>
    <mergeCell ref="H109:I109"/>
    <mergeCell ref="B118:C118"/>
    <mergeCell ref="F118:G118"/>
    <mergeCell ref="H118:I118"/>
    <mergeCell ref="B119:C119"/>
    <mergeCell ref="F119:G119"/>
    <mergeCell ref="H119:I119"/>
    <mergeCell ref="B116:C116"/>
    <mergeCell ref="F116:G116"/>
    <mergeCell ref="H116:I116"/>
    <mergeCell ref="B117:C117"/>
    <mergeCell ref="F117:G117"/>
    <mergeCell ref="H117:I117"/>
    <mergeCell ref="B114:C114"/>
    <mergeCell ref="F114:G114"/>
    <mergeCell ref="H114:I114"/>
    <mergeCell ref="B115:C115"/>
    <mergeCell ref="F115:G115"/>
    <mergeCell ref="H115:I115"/>
    <mergeCell ref="B124:C124"/>
    <mergeCell ref="F124:G124"/>
    <mergeCell ref="H124:I124"/>
    <mergeCell ref="B125:C125"/>
    <mergeCell ref="F125:G125"/>
    <mergeCell ref="H125:I125"/>
    <mergeCell ref="B122:C122"/>
    <mergeCell ref="F122:G122"/>
    <mergeCell ref="H122:I122"/>
    <mergeCell ref="B123:C123"/>
    <mergeCell ref="F123:G123"/>
    <mergeCell ref="H123:I123"/>
    <mergeCell ref="B120:C120"/>
    <mergeCell ref="F120:G120"/>
    <mergeCell ref="H120:I120"/>
    <mergeCell ref="B121:C121"/>
    <mergeCell ref="F121:G121"/>
    <mergeCell ref="H121:I121"/>
    <mergeCell ref="B130:C130"/>
    <mergeCell ref="F130:G130"/>
    <mergeCell ref="H130:I130"/>
    <mergeCell ref="B131:C131"/>
    <mergeCell ref="F131:G131"/>
    <mergeCell ref="H131:I131"/>
    <mergeCell ref="B128:C128"/>
    <mergeCell ref="F128:G128"/>
    <mergeCell ref="H128:I128"/>
    <mergeCell ref="B129:C129"/>
    <mergeCell ref="F129:G129"/>
    <mergeCell ref="H129:I129"/>
    <mergeCell ref="B126:C126"/>
    <mergeCell ref="F126:G126"/>
    <mergeCell ref="H126:I126"/>
    <mergeCell ref="B127:C127"/>
    <mergeCell ref="F127:G127"/>
    <mergeCell ref="H127:I127"/>
    <mergeCell ref="B136:C136"/>
    <mergeCell ref="F136:G136"/>
    <mergeCell ref="H136:I136"/>
    <mergeCell ref="B137:C137"/>
    <mergeCell ref="F137:G137"/>
    <mergeCell ref="H137:I137"/>
    <mergeCell ref="B134:C134"/>
    <mergeCell ref="F134:G134"/>
    <mergeCell ref="H134:I134"/>
    <mergeCell ref="B135:C135"/>
    <mergeCell ref="F135:G135"/>
    <mergeCell ref="H135:I135"/>
    <mergeCell ref="B132:C132"/>
    <mergeCell ref="F132:G132"/>
    <mergeCell ref="H132:I132"/>
    <mergeCell ref="B133:C133"/>
    <mergeCell ref="F133:G133"/>
    <mergeCell ref="H133:I133"/>
    <mergeCell ref="B142:C142"/>
    <mergeCell ref="F142:G142"/>
    <mergeCell ref="H142:I142"/>
    <mergeCell ref="B143:C143"/>
    <mergeCell ref="F143:G143"/>
    <mergeCell ref="H143:I143"/>
    <mergeCell ref="B140:C140"/>
    <mergeCell ref="F140:G140"/>
    <mergeCell ref="H140:I140"/>
    <mergeCell ref="B141:C141"/>
    <mergeCell ref="F141:G141"/>
    <mergeCell ref="H141:I141"/>
    <mergeCell ref="B138:C138"/>
    <mergeCell ref="F138:G138"/>
    <mergeCell ref="H138:I138"/>
    <mergeCell ref="B139:C139"/>
    <mergeCell ref="F139:G139"/>
    <mergeCell ref="H139:I139"/>
    <mergeCell ref="B148:C148"/>
    <mergeCell ref="F148:G148"/>
    <mergeCell ref="H148:I148"/>
    <mergeCell ref="B149:C149"/>
    <mergeCell ref="F149:G149"/>
    <mergeCell ref="H149:I149"/>
    <mergeCell ref="B146:C146"/>
    <mergeCell ref="F146:G146"/>
    <mergeCell ref="H146:I146"/>
    <mergeCell ref="B147:C147"/>
    <mergeCell ref="F147:G147"/>
    <mergeCell ref="H147:I147"/>
    <mergeCell ref="B144:C144"/>
    <mergeCell ref="F144:G144"/>
    <mergeCell ref="H144:I144"/>
    <mergeCell ref="B145:C145"/>
    <mergeCell ref="F145:G145"/>
    <mergeCell ref="H145:I145"/>
    <mergeCell ref="B154:C154"/>
    <mergeCell ref="F154:G154"/>
    <mergeCell ref="H154:I154"/>
    <mergeCell ref="B155:C155"/>
    <mergeCell ref="F155:G155"/>
    <mergeCell ref="H155:I155"/>
    <mergeCell ref="B152:C152"/>
    <mergeCell ref="F152:G152"/>
    <mergeCell ref="H152:I152"/>
    <mergeCell ref="B153:C153"/>
    <mergeCell ref="F153:G153"/>
    <mergeCell ref="H153:I153"/>
    <mergeCell ref="B150:C150"/>
    <mergeCell ref="F150:G150"/>
    <mergeCell ref="H150:I150"/>
    <mergeCell ref="B151:C151"/>
    <mergeCell ref="F151:G151"/>
    <mergeCell ref="H151:I151"/>
    <mergeCell ref="B160:C160"/>
    <mergeCell ref="F160:G160"/>
    <mergeCell ref="H160:I160"/>
    <mergeCell ref="B161:C161"/>
    <mergeCell ref="F161:G161"/>
    <mergeCell ref="H161:I161"/>
    <mergeCell ref="B158:C158"/>
    <mergeCell ref="F158:G158"/>
    <mergeCell ref="H158:I158"/>
    <mergeCell ref="B159:C159"/>
    <mergeCell ref="F159:G159"/>
    <mergeCell ref="H159:I159"/>
    <mergeCell ref="B156:C156"/>
    <mergeCell ref="F156:G156"/>
    <mergeCell ref="H156:I156"/>
    <mergeCell ref="B157:C157"/>
    <mergeCell ref="F157:G157"/>
    <mergeCell ref="H157:I157"/>
    <mergeCell ref="B166:C166"/>
    <mergeCell ref="F166:G166"/>
    <mergeCell ref="H166:I166"/>
    <mergeCell ref="B167:C167"/>
    <mergeCell ref="F167:G167"/>
    <mergeCell ref="H167:I167"/>
    <mergeCell ref="B164:C164"/>
    <mergeCell ref="F164:G164"/>
    <mergeCell ref="H164:I164"/>
    <mergeCell ref="B165:C165"/>
    <mergeCell ref="F165:G165"/>
    <mergeCell ref="H165:I165"/>
    <mergeCell ref="B162:C162"/>
    <mergeCell ref="F162:G162"/>
    <mergeCell ref="H162:I162"/>
    <mergeCell ref="B163:C163"/>
    <mergeCell ref="F163:G163"/>
    <mergeCell ref="H163:I163"/>
    <mergeCell ref="B172:C172"/>
    <mergeCell ref="F172:G172"/>
    <mergeCell ref="H172:I172"/>
    <mergeCell ref="B173:C173"/>
    <mergeCell ref="F173:G173"/>
    <mergeCell ref="H173:I173"/>
    <mergeCell ref="B170:C170"/>
    <mergeCell ref="F170:G170"/>
    <mergeCell ref="H170:I170"/>
    <mergeCell ref="B171:C171"/>
    <mergeCell ref="F171:G171"/>
    <mergeCell ref="H171:I171"/>
    <mergeCell ref="B168:C168"/>
    <mergeCell ref="F168:G168"/>
    <mergeCell ref="H168:I168"/>
    <mergeCell ref="B169:C169"/>
    <mergeCell ref="F169:G169"/>
    <mergeCell ref="H169:I169"/>
    <mergeCell ref="B178:C178"/>
    <mergeCell ref="F178:G178"/>
    <mergeCell ref="H178:I178"/>
    <mergeCell ref="B179:C179"/>
    <mergeCell ref="F179:G179"/>
    <mergeCell ref="H179:I179"/>
    <mergeCell ref="B176:C176"/>
    <mergeCell ref="F176:G176"/>
    <mergeCell ref="H176:I176"/>
    <mergeCell ref="B177:C177"/>
    <mergeCell ref="F177:G177"/>
    <mergeCell ref="H177:I177"/>
    <mergeCell ref="B174:C174"/>
    <mergeCell ref="F174:G174"/>
    <mergeCell ref="H174:I174"/>
    <mergeCell ref="B175:C175"/>
    <mergeCell ref="F175:G175"/>
    <mergeCell ref="H175:I175"/>
    <mergeCell ref="B184:C184"/>
    <mergeCell ref="F184:G184"/>
    <mergeCell ref="H184:I184"/>
    <mergeCell ref="B185:C185"/>
    <mergeCell ref="F185:G185"/>
    <mergeCell ref="H185:I185"/>
    <mergeCell ref="B182:C182"/>
    <mergeCell ref="F182:G182"/>
    <mergeCell ref="H182:I182"/>
    <mergeCell ref="B183:C183"/>
    <mergeCell ref="F183:G183"/>
    <mergeCell ref="H183:I183"/>
    <mergeCell ref="B180:C180"/>
    <mergeCell ref="F180:G180"/>
    <mergeCell ref="H180:I180"/>
    <mergeCell ref="B181:C181"/>
    <mergeCell ref="F181:G181"/>
    <mergeCell ref="H181:I181"/>
    <mergeCell ref="B190:C190"/>
    <mergeCell ref="F190:G190"/>
    <mergeCell ref="H190:I190"/>
    <mergeCell ref="B191:C191"/>
    <mergeCell ref="F191:G191"/>
    <mergeCell ref="H191:I191"/>
    <mergeCell ref="B188:C188"/>
    <mergeCell ref="F188:G188"/>
    <mergeCell ref="H188:I188"/>
    <mergeCell ref="B189:C189"/>
    <mergeCell ref="F189:G189"/>
    <mergeCell ref="H189:I189"/>
    <mergeCell ref="B186:C186"/>
    <mergeCell ref="F186:G186"/>
    <mergeCell ref="H186:I186"/>
    <mergeCell ref="B187:C187"/>
    <mergeCell ref="F187:G187"/>
    <mergeCell ref="H187:I187"/>
    <mergeCell ref="B196:C196"/>
    <mergeCell ref="F196:G196"/>
    <mergeCell ref="H196:I196"/>
    <mergeCell ref="B197:C197"/>
    <mergeCell ref="F197:G197"/>
    <mergeCell ref="H197:I197"/>
    <mergeCell ref="B194:C194"/>
    <mergeCell ref="F194:G194"/>
    <mergeCell ref="H194:I194"/>
    <mergeCell ref="B195:C195"/>
    <mergeCell ref="F195:G195"/>
    <mergeCell ref="H195:I195"/>
    <mergeCell ref="B192:C192"/>
    <mergeCell ref="F192:G192"/>
    <mergeCell ref="H192:I192"/>
    <mergeCell ref="B193:C193"/>
    <mergeCell ref="F193:G193"/>
    <mergeCell ref="H193:I193"/>
    <mergeCell ref="B202:C202"/>
    <mergeCell ref="F202:G202"/>
    <mergeCell ref="H202:I202"/>
    <mergeCell ref="B203:C203"/>
    <mergeCell ref="F203:G203"/>
    <mergeCell ref="H203:I203"/>
    <mergeCell ref="B200:C200"/>
    <mergeCell ref="F200:G200"/>
    <mergeCell ref="H200:I200"/>
    <mergeCell ref="B201:C201"/>
    <mergeCell ref="F201:G201"/>
    <mergeCell ref="H201:I201"/>
    <mergeCell ref="B198:C198"/>
    <mergeCell ref="F198:G198"/>
    <mergeCell ref="H198:I198"/>
    <mergeCell ref="B199:C199"/>
    <mergeCell ref="F199:G199"/>
    <mergeCell ref="H199:I199"/>
    <mergeCell ref="B208:C208"/>
    <mergeCell ref="F208:G208"/>
    <mergeCell ref="H208:I208"/>
    <mergeCell ref="B209:C209"/>
    <mergeCell ref="F209:G209"/>
    <mergeCell ref="H209:I209"/>
    <mergeCell ref="B206:C206"/>
    <mergeCell ref="F206:G206"/>
    <mergeCell ref="H206:I206"/>
    <mergeCell ref="B207:C207"/>
    <mergeCell ref="F207:G207"/>
    <mergeCell ref="H207:I207"/>
    <mergeCell ref="B204:C204"/>
    <mergeCell ref="F204:G204"/>
    <mergeCell ref="H204:I204"/>
    <mergeCell ref="B205:C205"/>
    <mergeCell ref="F205:G205"/>
    <mergeCell ref="H205:I205"/>
    <mergeCell ref="B214:C214"/>
    <mergeCell ref="F214:G214"/>
    <mergeCell ref="H214:I214"/>
    <mergeCell ref="B215:C215"/>
    <mergeCell ref="F215:G215"/>
    <mergeCell ref="H215:I215"/>
    <mergeCell ref="B212:C212"/>
    <mergeCell ref="F212:G212"/>
    <mergeCell ref="H212:I212"/>
    <mergeCell ref="B213:C213"/>
    <mergeCell ref="F213:G213"/>
    <mergeCell ref="H213:I213"/>
    <mergeCell ref="B210:C210"/>
    <mergeCell ref="F210:G210"/>
    <mergeCell ref="H210:I210"/>
    <mergeCell ref="B211:C211"/>
    <mergeCell ref="F211:G211"/>
    <mergeCell ref="H211:I211"/>
    <mergeCell ref="B220:C220"/>
    <mergeCell ref="F220:G220"/>
    <mergeCell ref="H220:I220"/>
    <mergeCell ref="B221:C221"/>
    <mergeCell ref="F221:G221"/>
    <mergeCell ref="H221:I221"/>
    <mergeCell ref="B218:C218"/>
    <mergeCell ref="F218:G218"/>
    <mergeCell ref="H218:I218"/>
    <mergeCell ref="B219:C219"/>
    <mergeCell ref="F219:G219"/>
    <mergeCell ref="H219:I219"/>
    <mergeCell ref="B216:C216"/>
    <mergeCell ref="F216:G216"/>
    <mergeCell ref="H216:I216"/>
    <mergeCell ref="B217:C217"/>
    <mergeCell ref="F217:G217"/>
    <mergeCell ref="H217:I217"/>
    <mergeCell ref="B226:C226"/>
    <mergeCell ref="F226:G226"/>
    <mergeCell ref="H226:I226"/>
    <mergeCell ref="B227:C227"/>
    <mergeCell ref="F227:G227"/>
    <mergeCell ref="H227:I227"/>
    <mergeCell ref="B224:C224"/>
    <mergeCell ref="F224:G224"/>
    <mergeCell ref="H224:I224"/>
    <mergeCell ref="B225:C225"/>
    <mergeCell ref="F225:G225"/>
    <mergeCell ref="H225:I225"/>
    <mergeCell ref="B222:C222"/>
    <mergeCell ref="F222:G222"/>
    <mergeCell ref="H222:I222"/>
    <mergeCell ref="B223:C223"/>
    <mergeCell ref="F223:G223"/>
    <mergeCell ref="H223:I223"/>
    <mergeCell ref="B232:C232"/>
    <mergeCell ref="F232:G232"/>
    <mergeCell ref="H232:I232"/>
    <mergeCell ref="J232:L232"/>
    <mergeCell ref="B233:C233"/>
    <mergeCell ref="F233:G233"/>
    <mergeCell ref="H233:I233"/>
    <mergeCell ref="J233:L233"/>
    <mergeCell ref="B230:C230"/>
    <mergeCell ref="F230:G230"/>
    <mergeCell ref="H230:I230"/>
    <mergeCell ref="J230:L230"/>
    <mergeCell ref="B231:C231"/>
    <mergeCell ref="F231:G231"/>
    <mergeCell ref="H231:I231"/>
    <mergeCell ref="J231:L231"/>
    <mergeCell ref="B228:C228"/>
    <mergeCell ref="F228:G228"/>
    <mergeCell ref="H228:I228"/>
    <mergeCell ref="J228:L228"/>
    <mergeCell ref="B229:C229"/>
    <mergeCell ref="F229:G229"/>
    <mergeCell ref="H229:I229"/>
    <mergeCell ref="J229:L229"/>
    <mergeCell ref="B238:C238"/>
    <mergeCell ref="F238:G238"/>
    <mergeCell ref="H238:I238"/>
    <mergeCell ref="J238:L238"/>
    <mergeCell ref="B239:C239"/>
    <mergeCell ref="F239:G239"/>
    <mergeCell ref="H239:I239"/>
    <mergeCell ref="J239:L239"/>
    <mergeCell ref="B236:C236"/>
    <mergeCell ref="F236:G236"/>
    <mergeCell ref="H236:I236"/>
    <mergeCell ref="J236:L236"/>
    <mergeCell ref="B237:C237"/>
    <mergeCell ref="F237:G237"/>
    <mergeCell ref="H237:I237"/>
    <mergeCell ref="J237:L237"/>
    <mergeCell ref="B234:C234"/>
    <mergeCell ref="F234:G234"/>
    <mergeCell ref="H234:I234"/>
    <mergeCell ref="J234:L234"/>
    <mergeCell ref="B235:C235"/>
    <mergeCell ref="F235:G235"/>
    <mergeCell ref="H235:I235"/>
    <mergeCell ref="J235:L235"/>
    <mergeCell ref="B244:C244"/>
    <mergeCell ref="F244:G244"/>
    <mergeCell ref="H244:I244"/>
    <mergeCell ref="J244:L244"/>
    <mergeCell ref="B245:C245"/>
    <mergeCell ref="F245:G245"/>
    <mergeCell ref="H245:I245"/>
    <mergeCell ref="J245:L245"/>
    <mergeCell ref="B242:C242"/>
    <mergeCell ref="F242:G242"/>
    <mergeCell ref="H242:I242"/>
    <mergeCell ref="J242:L242"/>
    <mergeCell ref="B243:C243"/>
    <mergeCell ref="F243:G243"/>
    <mergeCell ref="H243:I243"/>
    <mergeCell ref="J243:L243"/>
    <mergeCell ref="B240:C240"/>
    <mergeCell ref="F240:G240"/>
    <mergeCell ref="H240:I240"/>
    <mergeCell ref="J240:L240"/>
    <mergeCell ref="B241:C241"/>
    <mergeCell ref="F241:G241"/>
    <mergeCell ref="H241:I241"/>
    <mergeCell ref="J241:L241"/>
    <mergeCell ref="B250:C250"/>
    <mergeCell ref="F250:G250"/>
    <mergeCell ref="H250:I250"/>
    <mergeCell ref="J250:L250"/>
    <mergeCell ref="B251:C251"/>
    <mergeCell ref="F251:G251"/>
    <mergeCell ref="H251:I251"/>
    <mergeCell ref="J251:L251"/>
    <mergeCell ref="B248:C248"/>
    <mergeCell ref="F248:G248"/>
    <mergeCell ref="H248:I248"/>
    <mergeCell ref="J248:L248"/>
    <mergeCell ref="B249:C249"/>
    <mergeCell ref="F249:G249"/>
    <mergeCell ref="H249:I249"/>
    <mergeCell ref="J249:L249"/>
    <mergeCell ref="B246:C246"/>
    <mergeCell ref="F246:G246"/>
    <mergeCell ref="H246:I246"/>
    <mergeCell ref="J246:L246"/>
    <mergeCell ref="B247:C247"/>
    <mergeCell ref="F247:G247"/>
    <mergeCell ref="H247:I247"/>
    <mergeCell ref="J247:L247"/>
    <mergeCell ref="B256:C256"/>
    <mergeCell ref="F256:G256"/>
    <mergeCell ref="H256:I256"/>
    <mergeCell ref="J256:L256"/>
    <mergeCell ref="B257:C257"/>
    <mergeCell ref="F257:G257"/>
    <mergeCell ref="H257:I257"/>
    <mergeCell ref="J257:L257"/>
    <mergeCell ref="B254:C254"/>
    <mergeCell ref="F254:G254"/>
    <mergeCell ref="H254:I254"/>
    <mergeCell ref="J254:L254"/>
    <mergeCell ref="B255:C255"/>
    <mergeCell ref="F255:G255"/>
    <mergeCell ref="H255:I255"/>
    <mergeCell ref="J255:L255"/>
    <mergeCell ref="B252:C252"/>
    <mergeCell ref="F252:G252"/>
    <mergeCell ref="H252:I252"/>
    <mergeCell ref="J252:L252"/>
    <mergeCell ref="B253:C253"/>
    <mergeCell ref="F253:G253"/>
    <mergeCell ref="H253:I253"/>
    <mergeCell ref="J253:L253"/>
    <mergeCell ref="B262:C262"/>
    <mergeCell ref="F262:G262"/>
    <mergeCell ref="H262:I262"/>
    <mergeCell ref="J262:L262"/>
    <mergeCell ref="B263:C263"/>
    <mergeCell ref="F263:G263"/>
    <mergeCell ref="H263:I263"/>
    <mergeCell ref="J263:L263"/>
    <mergeCell ref="B260:C260"/>
    <mergeCell ref="F260:G260"/>
    <mergeCell ref="H260:I260"/>
    <mergeCell ref="J260:L260"/>
    <mergeCell ref="B261:C261"/>
    <mergeCell ref="F261:G261"/>
    <mergeCell ref="H261:I261"/>
    <mergeCell ref="J261:L261"/>
    <mergeCell ref="B258:C258"/>
    <mergeCell ref="F258:G258"/>
    <mergeCell ref="H258:I258"/>
    <mergeCell ref="J258:L258"/>
    <mergeCell ref="B259:C259"/>
    <mergeCell ref="F259:G259"/>
    <mergeCell ref="H259:I259"/>
    <mergeCell ref="J259:L259"/>
    <mergeCell ref="B268:C268"/>
    <mergeCell ref="F268:G268"/>
    <mergeCell ref="H268:I268"/>
    <mergeCell ref="J268:L268"/>
    <mergeCell ref="B269:C269"/>
    <mergeCell ref="F269:G269"/>
    <mergeCell ref="H269:I269"/>
    <mergeCell ref="J269:L269"/>
    <mergeCell ref="B266:C266"/>
    <mergeCell ref="F266:G266"/>
    <mergeCell ref="H266:I266"/>
    <mergeCell ref="J266:L266"/>
    <mergeCell ref="B267:C267"/>
    <mergeCell ref="F267:G267"/>
    <mergeCell ref="H267:I267"/>
    <mergeCell ref="J267:L267"/>
    <mergeCell ref="B264:C264"/>
    <mergeCell ref="F264:G264"/>
    <mergeCell ref="H264:I264"/>
    <mergeCell ref="J264:L264"/>
    <mergeCell ref="B265:C265"/>
    <mergeCell ref="F265:G265"/>
    <mergeCell ref="H265:I265"/>
    <mergeCell ref="J265:L265"/>
    <mergeCell ref="B274:C274"/>
    <mergeCell ref="F274:G274"/>
    <mergeCell ref="H274:I274"/>
    <mergeCell ref="J274:L274"/>
    <mergeCell ref="B275:C275"/>
    <mergeCell ref="F275:G275"/>
    <mergeCell ref="H275:I275"/>
    <mergeCell ref="J275:L275"/>
    <mergeCell ref="B272:C272"/>
    <mergeCell ref="F272:G272"/>
    <mergeCell ref="H272:I272"/>
    <mergeCell ref="J272:L272"/>
    <mergeCell ref="B273:C273"/>
    <mergeCell ref="F273:G273"/>
    <mergeCell ref="H273:I273"/>
    <mergeCell ref="J273:L273"/>
    <mergeCell ref="B270:C270"/>
    <mergeCell ref="F270:G270"/>
    <mergeCell ref="H270:I270"/>
    <mergeCell ref="J270:L270"/>
    <mergeCell ref="B271:C271"/>
    <mergeCell ref="F271:G271"/>
    <mergeCell ref="H271:I271"/>
    <mergeCell ref="J271:L271"/>
    <mergeCell ref="B280:C280"/>
    <mergeCell ref="F280:G280"/>
    <mergeCell ref="H280:I280"/>
    <mergeCell ref="J280:L280"/>
    <mergeCell ref="B281:C281"/>
    <mergeCell ref="F281:G281"/>
    <mergeCell ref="H281:I281"/>
    <mergeCell ref="J281:L281"/>
    <mergeCell ref="B278:C278"/>
    <mergeCell ref="F278:G278"/>
    <mergeCell ref="H278:I278"/>
    <mergeCell ref="J278:L278"/>
    <mergeCell ref="B279:C279"/>
    <mergeCell ref="F279:G279"/>
    <mergeCell ref="H279:I279"/>
    <mergeCell ref="J279:L279"/>
    <mergeCell ref="B276:C276"/>
    <mergeCell ref="F276:G276"/>
    <mergeCell ref="H276:I276"/>
    <mergeCell ref="J276:L276"/>
    <mergeCell ref="B277:C277"/>
    <mergeCell ref="F277:G277"/>
    <mergeCell ref="H277:I277"/>
    <mergeCell ref="J277:L277"/>
    <mergeCell ref="B286:C286"/>
    <mergeCell ref="F286:G286"/>
    <mergeCell ref="H286:I286"/>
    <mergeCell ref="J286:L286"/>
    <mergeCell ref="B287:C287"/>
    <mergeCell ref="F287:G287"/>
    <mergeCell ref="H287:I287"/>
    <mergeCell ref="J287:L287"/>
    <mergeCell ref="B284:C284"/>
    <mergeCell ref="F284:G284"/>
    <mergeCell ref="H284:I284"/>
    <mergeCell ref="J284:L284"/>
    <mergeCell ref="B285:C285"/>
    <mergeCell ref="F285:G285"/>
    <mergeCell ref="H285:I285"/>
    <mergeCell ref="J285:L285"/>
    <mergeCell ref="B282:C282"/>
    <mergeCell ref="F282:G282"/>
    <mergeCell ref="H282:I282"/>
    <mergeCell ref="J282:L282"/>
    <mergeCell ref="B283:C283"/>
    <mergeCell ref="F283:G283"/>
    <mergeCell ref="H283:I283"/>
    <mergeCell ref="J283:L283"/>
    <mergeCell ref="B292:C292"/>
    <mergeCell ref="F292:G292"/>
    <mergeCell ref="H292:I292"/>
    <mergeCell ref="J292:L292"/>
    <mergeCell ref="B293:C293"/>
    <mergeCell ref="F293:G293"/>
    <mergeCell ref="H293:I293"/>
    <mergeCell ref="J293:L293"/>
    <mergeCell ref="B290:C290"/>
    <mergeCell ref="F290:G290"/>
    <mergeCell ref="H290:I290"/>
    <mergeCell ref="J290:L290"/>
    <mergeCell ref="B291:C291"/>
    <mergeCell ref="F291:G291"/>
    <mergeCell ref="H291:I291"/>
    <mergeCell ref="J291:L291"/>
    <mergeCell ref="B288:C288"/>
    <mergeCell ref="F288:G288"/>
    <mergeCell ref="H288:I288"/>
    <mergeCell ref="J288:L288"/>
    <mergeCell ref="B289:C289"/>
    <mergeCell ref="F289:G289"/>
    <mergeCell ref="H289:I289"/>
    <mergeCell ref="J289:L289"/>
    <mergeCell ref="B298:C298"/>
    <mergeCell ref="F298:G298"/>
    <mergeCell ref="H298:I298"/>
    <mergeCell ref="J298:L298"/>
    <mergeCell ref="B299:C299"/>
    <mergeCell ref="F299:G299"/>
    <mergeCell ref="H299:I299"/>
    <mergeCell ref="J299:L299"/>
    <mergeCell ref="B296:C296"/>
    <mergeCell ref="F296:G296"/>
    <mergeCell ref="H296:I296"/>
    <mergeCell ref="J296:L296"/>
    <mergeCell ref="B297:C297"/>
    <mergeCell ref="F297:G297"/>
    <mergeCell ref="H297:I297"/>
    <mergeCell ref="J297:L297"/>
    <mergeCell ref="B294:C294"/>
    <mergeCell ref="F294:G294"/>
    <mergeCell ref="H294:I294"/>
    <mergeCell ref="J294:L294"/>
    <mergeCell ref="B295:C295"/>
    <mergeCell ref="F295:G295"/>
    <mergeCell ref="H295:I295"/>
    <mergeCell ref="J295:L295"/>
    <mergeCell ref="B304:C304"/>
    <mergeCell ref="F304:G304"/>
    <mergeCell ref="H304:I304"/>
    <mergeCell ref="J304:L304"/>
    <mergeCell ref="B305:C305"/>
    <mergeCell ref="F305:G305"/>
    <mergeCell ref="H305:I305"/>
    <mergeCell ref="J305:L305"/>
    <mergeCell ref="B302:C302"/>
    <mergeCell ref="F302:G302"/>
    <mergeCell ref="H302:I302"/>
    <mergeCell ref="J302:L302"/>
    <mergeCell ref="B303:C303"/>
    <mergeCell ref="F303:G303"/>
    <mergeCell ref="H303:I303"/>
    <mergeCell ref="J303:L303"/>
    <mergeCell ref="B300:C300"/>
    <mergeCell ref="F300:G300"/>
    <mergeCell ref="H300:I300"/>
    <mergeCell ref="J300:L300"/>
    <mergeCell ref="B301:C301"/>
    <mergeCell ref="F301:G301"/>
    <mergeCell ref="H301:I301"/>
    <mergeCell ref="J301:L301"/>
    <mergeCell ref="B310:C310"/>
    <mergeCell ref="F310:G310"/>
    <mergeCell ref="H310:I310"/>
    <mergeCell ref="J310:L310"/>
    <mergeCell ref="B311:C311"/>
    <mergeCell ref="F311:G311"/>
    <mergeCell ref="H311:I311"/>
    <mergeCell ref="J311:L311"/>
    <mergeCell ref="B308:C308"/>
    <mergeCell ref="F308:G308"/>
    <mergeCell ref="H308:I308"/>
    <mergeCell ref="J308:L308"/>
    <mergeCell ref="B309:C309"/>
    <mergeCell ref="F309:G309"/>
    <mergeCell ref="H309:I309"/>
    <mergeCell ref="J309:L309"/>
    <mergeCell ref="B306:C306"/>
    <mergeCell ref="F306:G306"/>
    <mergeCell ref="H306:I306"/>
    <mergeCell ref="J306:L306"/>
    <mergeCell ref="B307:C307"/>
    <mergeCell ref="F307:G307"/>
    <mergeCell ref="H307:I307"/>
    <mergeCell ref="J307:L307"/>
    <mergeCell ref="B316:C316"/>
    <mergeCell ref="F316:G316"/>
    <mergeCell ref="H316:I316"/>
    <mergeCell ref="J316:L316"/>
    <mergeCell ref="B317:C317"/>
    <mergeCell ref="F317:G317"/>
    <mergeCell ref="H317:I317"/>
    <mergeCell ref="J317:L317"/>
    <mergeCell ref="B314:C314"/>
    <mergeCell ref="F314:G314"/>
    <mergeCell ref="H314:I314"/>
    <mergeCell ref="J314:L314"/>
    <mergeCell ref="B315:C315"/>
    <mergeCell ref="F315:G315"/>
    <mergeCell ref="H315:I315"/>
    <mergeCell ref="J315:L315"/>
    <mergeCell ref="B312:C312"/>
    <mergeCell ref="F312:G312"/>
    <mergeCell ref="H312:I312"/>
    <mergeCell ref="J312:L312"/>
    <mergeCell ref="B313:C313"/>
    <mergeCell ref="F313:G313"/>
    <mergeCell ref="H313:I313"/>
    <mergeCell ref="J313:L313"/>
    <mergeCell ref="B322:C322"/>
    <mergeCell ref="F322:G322"/>
    <mergeCell ref="H322:I322"/>
    <mergeCell ref="J322:L322"/>
    <mergeCell ref="B323:C323"/>
    <mergeCell ref="F323:G323"/>
    <mergeCell ref="H323:I323"/>
    <mergeCell ref="J323:L323"/>
    <mergeCell ref="B320:C320"/>
    <mergeCell ref="F320:G320"/>
    <mergeCell ref="H320:I320"/>
    <mergeCell ref="J320:L320"/>
    <mergeCell ref="B321:C321"/>
    <mergeCell ref="F321:G321"/>
    <mergeCell ref="H321:I321"/>
    <mergeCell ref="J321:L321"/>
    <mergeCell ref="B318:C318"/>
    <mergeCell ref="F318:G318"/>
    <mergeCell ref="H318:I318"/>
    <mergeCell ref="J318:L318"/>
    <mergeCell ref="B319:C319"/>
    <mergeCell ref="F319:G319"/>
    <mergeCell ref="H319:I319"/>
    <mergeCell ref="J319:L319"/>
    <mergeCell ref="B328:C328"/>
    <mergeCell ref="F328:G328"/>
    <mergeCell ref="H328:I328"/>
    <mergeCell ref="J328:L328"/>
    <mergeCell ref="B329:C329"/>
    <mergeCell ref="F329:G329"/>
    <mergeCell ref="H329:I329"/>
    <mergeCell ref="J329:L329"/>
    <mergeCell ref="B326:C326"/>
    <mergeCell ref="F326:G326"/>
    <mergeCell ref="H326:I326"/>
    <mergeCell ref="J326:L326"/>
    <mergeCell ref="B327:C327"/>
    <mergeCell ref="F327:G327"/>
    <mergeCell ref="H327:I327"/>
    <mergeCell ref="J327:L327"/>
    <mergeCell ref="B324:C324"/>
    <mergeCell ref="F324:G324"/>
    <mergeCell ref="H324:I324"/>
    <mergeCell ref="J324:L324"/>
    <mergeCell ref="B325:C325"/>
    <mergeCell ref="F325:G325"/>
    <mergeCell ref="H325:I325"/>
    <mergeCell ref="J325:L325"/>
    <mergeCell ref="B334:C334"/>
    <mergeCell ref="F334:G334"/>
    <mergeCell ref="H334:I334"/>
    <mergeCell ref="J334:L334"/>
    <mergeCell ref="B335:C335"/>
    <mergeCell ref="F335:G335"/>
    <mergeCell ref="H335:I335"/>
    <mergeCell ref="J335:L335"/>
    <mergeCell ref="B332:C332"/>
    <mergeCell ref="F332:G332"/>
    <mergeCell ref="H332:I332"/>
    <mergeCell ref="J332:L332"/>
    <mergeCell ref="B333:C333"/>
    <mergeCell ref="F333:G333"/>
    <mergeCell ref="H333:I333"/>
    <mergeCell ref="J333:L333"/>
    <mergeCell ref="B330:C330"/>
    <mergeCell ref="F330:G330"/>
    <mergeCell ref="H330:I330"/>
    <mergeCell ref="J330:L330"/>
    <mergeCell ref="B331:C331"/>
    <mergeCell ref="F331:G331"/>
    <mergeCell ref="H331:I331"/>
    <mergeCell ref="J331:L331"/>
    <mergeCell ref="B340:C340"/>
    <mergeCell ref="F340:G340"/>
    <mergeCell ref="H340:I340"/>
    <mergeCell ref="J340:L340"/>
    <mergeCell ref="B341:C341"/>
    <mergeCell ref="F341:G341"/>
    <mergeCell ref="H341:I341"/>
    <mergeCell ref="J341:L341"/>
    <mergeCell ref="B338:C338"/>
    <mergeCell ref="F338:G338"/>
    <mergeCell ref="H338:I338"/>
    <mergeCell ref="J338:L338"/>
    <mergeCell ref="B339:C339"/>
    <mergeCell ref="F339:G339"/>
    <mergeCell ref="H339:I339"/>
    <mergeCell ref="J339:L339"/>
    <mergeCell ref="B336:C336"/>
    <mergeCell ref="F336:G336"/>
    <mergeCell ref="H336:I336"/>
    <mergeCell ref="J336:L336"/>
    <mergeCell ref="B337:C337"/>
    <mergeCell ref="F337:G337"/>
    <mergeCell ref="H337:I337"/>
    <mergeCell ref="J337:L337"/>
    <mergeCell ref="B346:C346"/>
    <mergeCell ref="F346:G346"/>
    <mergeCell ref="H346:I346"/>
    <mergeCell ref="J346:L346"/>
    <mergeCell ref="B347:C347"/>
    <mergeCell ref="F347:G347"/>
    <mergeCell ref="H347:I347"/>
    <mergeCell ref="J347:L347"/>
    <mergeCell ref="B344:C344"/>
    <mergeCell ref="F344:G344"/>
    <mergeCell ref="H344:I344"/>
    <mergeCell ref="J344:L344"/>
    <mergeCell ref="B345:C345"/>
    <mergeCell ref="F345:G345"/>
    <mergeCell ref="H345:I345"/>
    <mergeCell ref="J345:L345"/>
    <mergeCell ref="B342:C342"/>
    <mergeCell ref="F342:G342"/>
    <mergeCell ref="H342:I342"/>
    <mergeCell ref="J342:L342"/>
    <mergeCell ref="B343:C343"/>
    <mergeCell ref="F343:G343"/>
    <mergeCell ref="H343:I343"/>
    <mergeCell ref="J343:L343"/>
    <mergeCell ref="B352:C352"/>
    <mergeCell ref="F352:G352"/>
    <mergeCell ref="H352:I352"/>
    <mergeCell ref="J352:L352"/>
    <mergeCell ref="B353:C353"/>
    <mergeCell ref="F353:G353"/>
    <mergeCell ref="H353:I353"/>
    <mergeCell ref="J353:L353"/>
    <mergeCell ref="B350:C350"/>
    <mergeCell ref="F350:G350"/>
    <mergeCell ref="H350:I350"/>
    <mergeCell ref="J350:L350"/>
    <mergeCell ref="B351:C351"/>
    <mergeCell ref="F351:G351"/>
    <mergeCell ref="H351:I351"/>
    <mergeCell ref="J351:L351"/>
    <mergeCell ref="B348:C348"/>
    <mergeCell ref="F348:G348"/>
    <mergeCell ref="H348:I348"/>
    <mergeCell ref="J348:L348"/>
    <mergeCell ref="B349:C349"/>
    <mergeCell ref="F349:G349"/>
    <mergeCell ref="H349:I349"/>
    <mergeCell ref="J349:L349"/>
    <mergeCell ref="B358:C358"/>
    <mergeCell ref="F358:G358"/>
    <mergeCell ref="H358:I358"/>
    <mergeCell ref="J358:L358"/>
    <mergeCell ref="B359:C359"/>
    <mergeCell ref="F359:G359"/>
    <mergeCell ref="H359:I359"/>
    <mergeCell ref="J359:L359"/>
    <mergeCell ref="B356:C356"/>
    <mergeCell ref="F356:G356"/>
    <mergeCell ref="H356:I356"/>
    <mergeCell ref="J356:L356"/>
    <mergeCell ref="B357:C357"/>
    <mergeCell ref="F357:G357"/>
    <mergeCell ref="H357:I357"/>
    <mergeCell ref="J357:L357"/>
    <mergeCell ref="B354:C354"/>
    <mergeCell ref="F354:G354"/>
    <mergeCell ref="H354:I354"/>
    <mergeCell ref="J354:L354"/>
    <mergeCell ref="B355:C355"/>
    <mergeCell ref="F355:G355"/>
    <mergeCell ref="H355:I355"/>
    <mergeCell ref="J355:L355"/>
    <mergeCell ref="B364:C364"/>
    <mergeCell ref="F364:G364"/>
    <mergeCell ref="H364:I364"/>
    <mergeCell ref="J364:L364"/>
    <mergeCell ref="B365:C365"/>
    <mergeCell ref="F365:G365"/>
    <mergeCell ref="H365:I365"/>
    <mergeCell ref="J365:L365"/>
    <mergeCell ref="B362:C362"/>
    <mergeCell ref="F362:G362"/>
    <mergeCell ref="H362:I362"/>
    <mergeCell ref="J362:L362"/>
    <mergeCell ref="B363:C363"/>
    <mergeCell ref="F363:G363"/>
    <mergeCell ref="H363:I363"/>
    <mergeCell ref="J363:L363"/>
    <mergeCell ref="B360:C360"/>
    <mergeCell ref="F360:G360"/>
    <mergeCell ref="H360:I360"/>
    <mergeCell ref="J360:L360"/>
    <mergeCell ref="B361:C361"/>
    <mergeCell ref="F361:G361"/>
    <mergeCell ref="H361:I361"/>
    <mergeCell ref="J361:L361"/>
    <mergeCell ref="B370:C370"/>
    <mergeCell ref="F370:G370"/>
    <mergeCell ref="H370:I370"/>
    <mergeCell ref="J370:L370"/>
    <mergeCell ref="B371:C371"/>
    <mergeCell ref="F371:G371"/>
    <mergeCell ref="H371:I371"/>
    <mergeCell ref="J371:L371"/>
    <mergeCell ref="B368:C368"/>
    <mergeCell ref="F368:G368"/>
    <mergeCell ref="H368:I368"/>
    <mergeCell ref="J368:L368"/>
    <mergeCell ref="B369:C369"/>
    <mergeCell ref="F369:G369"/>
    <mergeCell ref="H369:I369"/>
    <mergeCell ref="J369:L369"/>
    <mergeCell ref="B366:C366"/>
    <mergeCell ref="F366:G366"/>
    <mergeCell ref="H366:I366"/>
    <mergeCell ref="J366:L366"/>
    <mergeCell ref="B367:C367"/>
    <mergeCell ref="F367:G367"/>
    <mergeCell ref="H367:I367"/>
    <mergeCell ref="J367:L367"/>
    <mergeCell ref="B376:C376"/>
    <mergeCell ref="F376:G376"/>
    <mergeCell ref="H376:I376"/>
    <mergeCell ref="J376:L376"/>
    <mergeCell ref="B377:C377"/>
    <mergeCell ref="F377:G377"/>
    <mergeCell ref="H377:I377"/>
    <mergeCell ref="J377:L377"/>
    <mergeCell ref="B374:C374"/>
    <mergeCell ref="F374:G374"/>
    <mergeCell ref="H374:I374"/>
    <mergeCell ref="J374:L374"/>
    <mergeCell ref="B375:C375"/>
    <mergeCell ref="F375:G375"/>
    <mergeCell ref="H375:I375"/>
    <mergeCell ref="J375:L375"/>
    <mergeCell ref="B372:C372"/>
    <mergeCell ref="F372:G372"/>
    <mergeCell ref="H372:I372"/>
    <mergeCell ref="J372:L372"/>
    <mergeCell ref="B373:C373"/>
    <mergeCell ref="F373:G373"/>
    <mergeCell ref="H373:I373"/>
    <mergeCell ref="J373:L373"/>
    <mergeCell ref="B382:C382"/>
    <mergeCell ref="F382:G382"/>
    <mergeCell ref="H382:I382"/>
    <mergeCell ref="J382:L382"/>
    <mergeCell ref="B383:C383"/>
    <mergeCell ref="F383:G383"/>
    <mergeCell ref="H383:I383"/>
    <mergeCell ref="J383:L383"/>
    <mergeCell ref="B380:C380"/>
    <mergeCell ref="F380:G380"/>
    <mergeCell ref="H380:I380"/>
    <mergeCell ref="J380:L380"/>
    <mergeCell ref="B381:C381"/>
    <mergeCell ref="F381:G381"/>
    <mergeCell ref="H381:I381"/>
    <mergeCell ref="J381:L381"/>
    <mergeCell ref="B378:C378"/>
    <mergeCell ref="F378:G378"/>
    <mergeCell ref="H378:I378"/>
    <mergeCell ref="J378:L378"/>
    <mergeCell ref="B379:C379"/>
    <mergeCell ref="F379:G379"/>
    <mergeCell ref="H379:I379"/>
    <mergeCell ref="J379:L379"/>
    <mergeCell ref="B388:C388"/>
    <mergeCell ref="F388:G388"/>
    <mergeCell ref="H388:I388"/>
    <mergeCell ref="J388:L388"/>
    <mergeCell ref="B389:C389"/>
    <mergeCell ref="F389:G389"/>
    <mergeCell ref="H389:I389"/>
    <mergeCell ref="J389:L389"/>
    <mergeCell ref="B386:C386"/>
    <mergeCell ref="F386:G386"/>
    <mergeCell ref="H386:I386"/>
    <mergeCell ref="J386:L386"/>
    <mergeCell ref="B387:C387"/>
    <mergeCell ref="F387:G387"/>
    <mergeCell ref="H387:I387"/>
    <mergeCell ref="J387:L387"/>
    <mergeCell ref="B384:C384"/>
    <mergeCell ref="F384:G384"/>
    <mergeCell ref="H384:I384"/>
    <mergeCell ref="J384:L384"/>
    <mergeCell ref="B385:C385"/>
    <mergeCell ref="F385:G385"/>
    <mergeCell ref="H385:I385"/>
    <mergeCell ref="J385:L385"/>
    <mergeCell ref="B394:C394"/>
    <mergeCell ref="F394:G394"/>
    <mergeCell ref="H394:I394"/>
    <mergeCell ref="J394:L394"/>
    <mergeCell ref="B395:C395"/>
    <mergeCell ref="F395:G395"/>
    <mergeCell ref="H395:I395"/>
    <mergeCell ref="J395:L395"/>
    <mergeCell ref="B392:C392"/>
    <mergeCell ref="F392:G392"/>
    <mergeCell ref="H392:I392"/>
    <mergeCell ref="J392:L392"/>
    <mergeCell ref="B393:C393"/>
    <mergeCell ref="F393:G393"/>
    <mergeCell ref="H393:I393"/>
    <mergeCell ref="J393:L393"/>
    <mergeCell ref="B390:C390"/>
    <mergeCell ref="F390:G390"/>
    <mergeCell ref="H390:I390"/>
    <mergeCell ref="J390:L390"/>
    <mergeCell ref="B391:C391"/>
    <mergeCell ref="F391:G391"/>
    <mergeCell ref="H391:I391"/>
    <mergeCell ref="J391:L391"/>
    <mergeCell ref="B400:C400"/>
    <mergeCell ref="F400:G400"/>
    <mergeCell ref="H400:I400"/>
    <mergeCell ref="J400:L400"/>
    <mergeCell ref="B401:C401"/>
    <mergeCell ref="F401:G401"/>
    <mergeCell ref="H401:I401"/>
    <mergeCell ref="J401:L401"/>
    <mergeCell ref="B398:C398"/>
    <mergeCell ref="F398:G398"/>
    <mergeCell ref="H398:I398"/>
    <mergeCell ref="J398:L398"/>
    <mergeCell ref="B399:C399"/>
    <mergeCell ref="F399:G399"/>
    <mergeCell ref="H399:I399"/>
    <mergeCell ref="J399:L399"/>
    <mergeCell ref="B396:C396"/>
    <mergeCell ref="F396:G396"/>
    <mergeCell ref="H396:I396"/>
    <mergeCell ref="J396:L396"/>
    <mergeCell ref="B397:C397"/>
    <mergeCell ref="F397:G397"/>
    <mergeCell ref="H397:I397"/>
    <mergeCell ref="J397:L397"/>
    <mergeCell ref="B406:C406"/>
    <mergeCell ref="F406:G406"/>
    <mergeCell ref="H406:I406"/>
    <mergeCell ref="J406:L406"/>
    <mergeCell ref="B407:C407"/>
    <mergeCell ref="F407:G407"/>
    <mergeCell ref="H407:I407"/>
    <mergeCell ref="J407:L407"/>
    <mergeCell ref="B404:C404"/>
    <mergeCell ref="F404:G404"/>
    <mergeCell ref="H404:I404"/>
    <mergeCell ref="J404:L404"/>
    <mergeCell ref="B405:C405"/>
    <mergeCell ref="F405:G405"/>
    <mergeCell ref="H405:I405"/>
    <mergeCell ref="J405:L405"/>
    <mergeCell ref="B402:C402"/>
    <mergeCell ref="F402:G402"/>
    <mergeCell ref="H402:I402"/>
    <mergeCell ref="J402:L402"/>
    <mergeCell ref="B403:C403"/>
    <mergeCell ref="F403:G403"/>
    <mergeCell ref="H403:I403"/>
    <mergeCell ref="J403:L403"/>
    <mergeCell ref="B412:C412"/>
    <mergeCell ref="F412:G412"/>
    <mergeCell ref="H412:I412"/>
    <mergeCell ref="J412:L412"/>
    <mergeCell ref="B413:C413"/>
    <mergeCell ref="F413:G413"/>
    <mergeCell ref="H413:I413"/>
    <mergeCell ref="J413:L413"/>
    <mergeCell ref="B410:C410"/>
    <mergeCell ref="F410:G410"/>
    <mergeCell ref="H410:I410"/>
    <mergeCell ref="J410:L410"/>
    <mergeCell ref="B411:C411"/>
    <mergeCell ref="F411:G411"/>
    <mergeCell ref="H411:I411"/>
    <mergeCell ref="J411:L411"/>
    <mergeCell ref="B408:C408"/>
    <mergeCell ref="F408:G408"/>
    <mergeCell ref="H408:I408"/>
    <mergeCell ref="J408:L408"/>
    <mergeCell ref="B409:C409"/>
    <mergeCell ref="F409:G409"/>
    <mergeCell ref="H409:I409"/>
    <mergeCell ref="J409:L409"/>
    <mergeCell ref="B418:C418"/>
    <mergeCell ref="F418:G418"/>
    <mergeCell ref="H418:I418"/>
    <mergeCell ref="J418:L418"/>
    <mergeCell ref="B419:C419"/>
    <mergeCell ref="F419:G419"/>
    <mergeCell ref="H419:I419"/>
    <mergeCell ref="J419:L419"/>
    <mergeCell ref="B416:C416"/>
    <mergeCell ref="F416:G416"/>
    <mergeCell ref="H416:I416"/>
    <mergeCell ref="J416:L416"/>
    <mergeCell ref="B417:C417"/>
    <mergeCell ref="F417:G417"/>
    <mergeCell ref="H417:I417"/>
    <mergeCell ref="J417:L417"/>
    <mergeCell ref="B414:C414"/>
    <mergeCell ref="F414:G414"/>
    <mergeCell ref="H414:I414"/>
    <mergeCell ref="J414:L414"/>
    <mergeCell ref="B415:C415"/>
    <mergeCell ref="F415:G415"/>
    <mergeCell ref="H415:I415"/>
    <mergeCell ref="J415:L415"/>
    <mergeCell ref="B424:C424"/>
    <mergeCell ref="F424:G424"/>
    <mergeCell ref="H424:I424"/>
    <mergeCell ref="J424:L424"/>
    <mergeCell ref="B425:C425"/>
    <mergeCell ref="F425:G425"/>
    <mergeCell ref="H425:I425"/>
    <mergeCell ref="J425:L425"/>
    <mergeCell ref="B422:C422"/>
    <mergeCell ref="F422:G422"/>
    <mergeCell ref="H422:I422"/>
    <mergeCell ref="J422:L422"/>
    <mergeCell ref="B423:C423"/>
    <mergeCell ref="F423:G423"/>
    <mergeCell ref="H423:I423"/>
    <mergeCell ref="J423:L423"/>
    <mergeCell ref="B420:C420"/>
    <mergeCell ref="F420:G420"/>
    <mergeCell ref="H420:I420"/>
    <mergeCell ref="J420:L420"/>
    <mergeCell ref="B421:C421"/>
    <mergeCell ref="F421:G421"/>
    <mergeCell ref="H421:I421"/>
    <mergeCell ref="J421:L421"/>
    <mergeCell ref="B430:C430"/>
    <mergeCell ref="F430:G430"/>
    <mergeCell ref="H430:I430"/>
    <mergeCell ref="J430:L430"/>
    <mergeCell ref="B431:C431"/>
    <mergeCell ref="F431:G431"/>
    <mergeCell ref="H431:I431"/>
    <mergeCell ref="J431:L431"/>
    <mergeCell ref="B428:C428"/>
    <mergeCell ref="F428:G428"/>
    <mergeCell ref="H428:I428"/>
    <mergeCell ref="J428:L428"/>
    <mergeCell ref="B429:C429"/>
    <mergeCell ref="F429:G429"/>
    <mergeCell ref="H429:I429"/>
    <mergeCell ref="J429:L429"/>
    <mergeCell ref="B426:C426"/>
    <mergeCell ref="F426:G426"/>
    <mergeCell ref="H426:I426"/>
    <mergeCell ref="J426:L426"/>
    <mergeCell ref="B427:C427"/>
    <mergeCell ref="F427:G427"/>
    <mergeCell ref="H427:I427"/>
    <mergeCell ref="J427:L427"/>
    <mergeCell ref="B436:C436"/>
    <mergeCell ref="F436:G436"/>
    <mergeCell ref="H436:I436"/>
    <mergeCell ref="J436:L436"/>
    <mergeCell ref="B437:C437"/>
    <mergeCell ref="F437:G437"/>
    <mergeCell ref="H437:I437"/>
    <mergeCell ref="J437:L437"/>
    <mergeCell ref="B434:C434"/>
    <mergeCell ref="F434:G434"/>
    <mergeCell ref="H434:I434"/>
    <mergeCell ref="J434:L434"/>
    <mergeCell ref="B435:C435"/>
    <mergeCell ref="F435:G435"/>
    <mergeCell ref="H435:I435"/>
    <mergeCell ref="J435:L435"/>
    <mergeCell ref="B432:C432"/>
    <mergeCell ref="F432:G432"/>
    <mergeCell ref="H432:I432"/>
    <mergeCell ref="J432:L432"/>
    <mergeCell ref="B433:C433"/>
    <mergeCell ref="F433:G433"/>
    <mergeCell ref="H433:I433"/>
    <mergeCell ref="J433:L433"/>
    <mergeCell ref="B442:C442"/>
    <mergeCell ref="F442:G442"/>
    <mergeCell ref="H442:I442"/>
    <mergeCell ref="J442:L442"/>
    <mergeCell ref="B443:C443"/>
    <mergeCell ref="F443:G443"/>
    <mergeCell ref="H443:I443"/>
    <mergeCell ref="J443:L443"/>
    <mergeCell ref="B440:C440"/>
    <mergeCell ref="F440:G440"/>
    <mergeCell ref="H440:I440"/>
    <mergeCell ref="J440:L440"/>
    <mergeCell ref="B441:C441"/>
    <mergeCell ref="F441:G441"/>
    <mergeCell ref="H441:I441"/>
    <mergeCell ref="J441:L441"/>
    <mergeCell ref="B438:C438"/>
    <mergeCell ref="F438:G438"/>
    <mergeCell ref="H438:I438"/>
    <mergeCell ref="J438:L438"/>
    <mergeCell ref="B439:C439"/>
    <mergeCell ref="F439:G439"/>
    <mergeCell ref="H439:I439"/>
    <mergeCell ref="J439:L439"/>
    <mergeCell ref="B448:C448"/>
    <mergeCell ref="F448:G448"/>
    <mergeCell ref="H448:I448"/>
    <mergeCell ref="J448:L448"/>
    <mergeCell ref="B449:C449"/>
    <mergeCell ref="F449:G449"/>
    <mergeCell ref="H449:I449"/>
    <mergeCell ref="J449:L449"/>
    <mergeCell ref="B446:C446"/>
    <mergeCell ref="F446:G446"/>
    <mergeCell ref="H446:I446"/>
    <mergeCell ref="J446:L446"/>
    <mergeCell ref="B447:C447"/>
    <mergeCell ref="F447:G447"/>
    <mergeCell ref="H447:I447"/>
    <mergeCell ref="J447:L447"/>
    <mergeCell ref="B444:C444"/>
    <mergeCell ref="F444:G444"/>
    <mergeCell ref="H444:I444"/>
    <mergeCell ref="J444:L444"/>
    <mergeCell ref="B445:C445"/>
    <mergeCell ref="F445:G445"/>
    <mergeCell ref="H445:I445"/>
    <mergeCell ref="J445:L445"/>
    <mergeCell ref="B454:C454"/>
    <mergeCell ref="F454:G454"/>
    <mergeCell ref="H454:I454"/>
    <mergeCell ref="J454:L454"/>
    <mergeCell ref="B455:C455"/>
    <mergeCell ref="F455:G455"/>
    <mergeCell ref="H455:I455"/>
    <mergeCell ref="J455:L455"/>
    <mergeCell ref="B452:C452"/>
    <mergeCell ref="F452:G452"/>
    <mergeCell ref="H452:I452"/>
    <mergeCell ref="J452:L452"/>
    <mergeCell ref="B453:C453"/>
    <mergeCell ref="F453:G453"/>
    <mergeCell ref="H453:I453"/>
    <mergeCell ref="J453:L453"/>
    <mergeCell ref="B450:C450"/>
    <mergeCell ref="F450:G450"/>
    <mergeCell ref="H450:I450"/>
    <mergeCell ref="J450:L450"/>
    <mergeCell ref="B451:C451"/>
    <mergeCell ref="F451:G451"/>
    <mergeCell ref="H451:I451"/>
    <mergeCell ref="J451:L451"/>
    <mergeCell ref="B460:C460"/>
    <mergeCell ref="F460:G460"/>
    <mergeCell ref="H460:I460"/>
    <mergeCell ref="J460:L460"/>
    <mergeCell ref="B461:C461"/>
    <mergeCell ref="F461:G461"/>
    <mergeCell ref="H461:I461"/>
    <mergeCell ref="J461:L461"/>
    <mergeCell ref="B458:C458"/>
    <mergeCell ref="F458:G458"/>
    <mergeCell ref="H458:I458"/>
    <mergeCell ref="J458:L458"/>
    <mergeCell ref="B459:C459"/>
    <mergeCell ref="F459:G459"/>
    <mergeCell ref="H459:I459"/>
    <mergeCell ref="J459:L459"/>
    <mergeCell ref="B456:C456"/>
    <mergeCell ref="F456:G456"/>
    <mergeCell ref="H456:I456"/>
    <mergeCell ref="J456:L456"/>
    <mergeCell ref="B457:C457"/>
    <mergeCell ref="F457:G457"/>
    <mergeCell ref="H457:I457"/>
    <mergeCell ref="J457:L457"/>
    <mergeCell ref="B466:C466"/>
    <mergeCell ref="F466:G466"/>
    <mergeCell ref="H466:I466"/>
    <mergeCell ref="J466:L466"/>
    <mergeCell ref="B467:C467"/>
    <mergeCell ref="F467:G467"/>
    <mergeCell ref="H467:I467"/>
    <mergeCell ref="J467:L467"/>
    <mergeCell ref="B464:C464"/>
    <mergeCell ref="F464:G464"/>
    <mergeCell ref="H464:I464"/>
    <mergeCell ref="J464:L464"/>
    <mergeCell ref="B465:C465"/>
    <mergeCell ref="F465:G465"/>
    <mergeCell ref="H465:I465"/>
    <mergeCell ref="J465:L465"/>
    <mergeCell ref="B462:C462"/>
    <mergeCell ref="F462:G462"/>
    <mergeCell ref="H462:I462"/>
    <mergeCell ref="J462:L462"/>
    <mergeCell ref="B463:C463"/>
    <mergeCell ref="F463:G463"/>
    <mergeCell ref="H463:I463"/>
    <mergeCell ref="J463:L463"/>
    <mergeCell ref="B472:C472"/>
    <mergeCell ref="F472:G472"/>
    <mergeCell ref="H472:I472"/>
    <mergeCell ref="J472:L472"/>
    <mergeCell ref="B473:C473"/>
    <mergeCell ref="F473:G473"/>
    <mergeCell ref="H473:I473"/>
    <mergeCell ref="J473:L473"/>
    <mergeCell ref="B470:C470"/>
    <mergeCell ref="F470:G470"/>
    <mergeCell ref="H470:I470"/>
    <mergeCell ref="J470:L470"/>
    <mergeCell ref="B471:C471"/>
    <mergeCell ref="F471:G471"/>
    <mergeCell ref="H471:I471"/>
    <mergeCell ref="J471:L471"/>
    <mergeCell ref="B468:C468"/>
    <mergeCell ref="F468:G468"/>
    <mergeCell ref="H468:I468"/>
    <mergeCell ref="J468:L468"/>
    <mergeCell ref="B469:C469"/>
    <mergeCell ref="F469:G469"/>
    <mergeCell ref="H469:I469"/>
    <mergeCell ref="J469:L469"/>
    <mergeCell ref="B478:C478"/>
    <mergeCell ref="F478:G478"/>
    <mergeCell ref="H478:I478"/>
    <mergeCell ref="J478:L478"/>
    <mergeCell ref="B479:C479"/>
    <mergeCell ref="F479:G479"/>
    <mergeCell ref="H479:I479"/>
    <mergeCell ref="J479:L479"/>
    <mergeCell ref="B476:C476"/>
    <mergeCell ref="F476:G476"/>
    <mergeCell ref="H476:I476"/>
    <mergeCell ref="J476:L476"/>
    <mergeCell ref="B477:C477"/>
    <mergeCell ref="F477:G477"/>
    <mergeCell ref="H477:I477"/>
    <mergeCell ref="J477:L477"/>
    <mergeCell ref="B474:C474"/>
    <mergeCell ref="F474:G474"/>
    <mergeCell ref="H474:I474"/>
    <mergeCell ref="J474:L474"/>
    <mergeCell ref="B475:C475"/>
    <mergeCell ref="F475:G475"/>
    <mergeCell ref="H475:I475"/>
    <mergeCell ref="J475:L475"/>
    <mergeCell ref="B484:C484"/>
    <mergeCell ref="F484:G484"/>
    <mergeCell ref="H484:I484"/>
    <mergeCell ref="J484:L484"/>
    <mergeCell ref="B485:C485"/>
    <mergeCell ref="F485:G485"/>
    <mergeCell ref="H485:I485"/>
    <mergeCell ref="J485:L485"/>
    <mergeCell ref="B482:C482"/>
    <mergeCell ref="F482:G482"/>
    <mergeCell ref="H482:I482"/>
    <mergeCell ref="J482:L482"/>
    <mergeCell ref="B483:C483"/>
    <mergeCell ref="F483:G483"/>
    <mergeCell ref="H483:I483"/>
    <mergeCell ref="J483:L483"/>
    <mergeCell ref="B480:C480"/>
    <mergeCell ref="F480:G480"/>
    <mergeCell ref="H480:I480"/>
    <mergeCell ref="J480:L480"/>
    <mergeCell ref="B481:C481"/>
    <mergeCell ref="F481:G481"/>
    <mergeCell ref="H481:I481"/>
    <mergeCell ref="J481:L481"/>
    <mergeCell ref="B490:C490"/>
    <mergeCell ref="F490:G490"/>
    <mergeCell ref="H490:I490"/>
    <mergeCell ref="J490:L490"/>
    <mergeCell ref="B491:C491"/>
    <mergeCell ref="F491:G491"/>
    <mergeCell ref="H491:I491"/>
    <mergeCell ref="J491:L491"/>
    <mergeCell ref="B488:C488"/>
    <mergeCell ref="F488:G488"/>
    <mergeCell ref="H488:I488"/>
    <mergeCell ref="J488:L488"/>
    <mergeCell ref="B489:C489"/>
    <mergeCell ref="F489:G489"/>
    <mergeCell ref="H489:I489"/>
    <mergeCell ref="J489:L489"/>
    <mergeCell ref="B486:C486"/>
    <mergeCell ref="F486:G486"/>
    <mergeCell ref="H486:I486"/>
    <mergeCell ref="J486:L486"/>
    <mergeCell ref="B487:C487"/>
    <mergeCell ref="F487:G487"/>
    <mergeCell ref="H487:I487"/>
    <mergeCell ref="J487:L487"/>
    <mergeCell ref="B496:C496"/>
    <mergeCell ref="F496:G496"/>
    <mergeCell ref="H496:I496"/>
    <mergeCell ref="J496:L496"/>
    <mergeCell ref="B497:C497"/>
    <mergeCell ref="F497:G497"/>
    <mergeCell ref="H497:I497"/>
    <mergeCell ref="J497:L497"/>
    <mergeCell ref="B494:C494"/>
    <mergeCell ref="F494:G494"/>
    <mergeCell ref="H494:I494"/>
    <mergeCell ref="J494:L494"/>
    <mergeCell ref="B495:C495"/>
    <mergeCell ref="F495:G495"/>
    <mergeCell ref="H495:I495"/>
    <mergeCell ref="J495:L495"/>
    <mergeCell ref="B492:C492"/>
    <mergeCell ref="F492:G492"/>
    <mergeCell ref="H492:I492"/>
    <mergeCell ref="J492:L492"/>
    <mergeCell ref="B493:C493"/>
    <mergeCell ref="F493:G493"/>
    <mergeCell ref="H493:I493"/>
    <mergeCell ref="J493:L493"/>
    <mergeCell ref="B502:C502"/>
    <mergeCell ref="F502:G502"/>
    <mergeCell ref="H502:I502"/>
    <mergeCell ref="J502:L502"/>
    <mergeCell ref="B503:C503"/>
    <mergeCell ref="F503:G503"/>
    <mergeCell ref="H503:I503"/>
    <mergeCell ref="J503:L503"/>
    <mergeCell ref="B500:C500"/>
    <mergeCell ref="F500:G500"/>
    <mergeCell ref="H500:I500"/>
    <mergeCell ref="J500:L500"/>
    <mergeCell ref="B501:C501"/>
    <mergeCell ref="F501:G501"/>
    <mergeCell ref="H501:I501"/>
    <mergeCell ref="J501:L501"/>
    <mergeCell ref="B498:C498"/>
    <mergeCell ref="F498:G498"/>
    <mergeCell ref="H498:I498"/>
    <mergeCell ref="J498:L498"/>
    <mergeCell ref="B499:C499"/>
    <mergeCell ref="F499:G499"/>
    <mergeCell ref="H499:I499"/>
    <mergeCell ref="J499:L499"/>
    <mergeCell ref="B508:C508"/>
    <mergeCell ref="F508:G508"/>
    <mergeCell ref="H508:I508"/>
    <mergeCell ref="J508:L508"/>
    <mergeCell ref="B509:C509"/>
    <mergeCell ref="F509:G509"/>
    <mergeCell ref="H509:I509"/>
    <mergeCell ref="J509:L509"/>
    <mergeCell ref="B506:C506"/>
    <mergeCell ref="F506:G506"/>
    <mergeCell ref="H506:I506"/>
    <mergeCell ref="J506:L506"/>
    <mergeCell ref="B507:C507"/>
    <mergeCell ref="F507:G507"/>
    <mergeCell ref="H507:I507"/>
    <mergeCell ref="J507:L507"/>
    <mergeCell ref="B504:C504"/>
    <mergeCell ref="F504:G504"/>
    <mergeCell ref="H504:I504"/>
    <mergeCell ref="J504:L504"/>
    <mergeCell ref="B505:C505"/>
    <mergeCell ref="F505:G505"/>
    <mergeCell ref="H505:I505"/>
    <mergeCell ref="J505:L505"/>
    <mergeCell ref="B514:C514"/>
    <mergeCell ref="F514:G514"/>
    <mergeCell ref="H514:I514"/>
    <mergeCell ref="J514:L514"/>
    <mergeCell ref="B515:C515"/>
    <mergeCell ref="F515:G515"/>
    <mergeCell ref="H515:I515"/>
    <mergeCell ref="J515:L515"/>
    <mergeCell ref="B512:C512"/>
    <mergeCell ref="F512:G512"/>
    <mergeCell ref="H512:I512"/>
    <mergeCell ref="J512:L512"/>
    <mergeCell ref="B513:C513"/>
    <mergeCell ref="F513:G513"/>
    <mergeCell ref="H513:I513"/>
    <mergeCell ref="J513:L513"/>
    <mergeCell ref="B510:C510"/>
    <mergeCell ref="F510:G510"/>
    <mergeCell ref="H510:I510"/>
    <mergeCell ref="J510:L510"/>
    <mergeCell ref="B511:C511"/>
    <mergeCell ref="F511:G511"/>
    <mergeCell ref="H511:I511"/>
    <mergeCell ref="J511:L511"/>
    <mergeCell ref="B520:C520"/>
    <mergeCell ref="F520:G520"/>
    <mergeCell ref="H520:I520"/>
    <mergeCell ref="J520:L520"/>
    <mergeCell ref="B521:C521"/>
    <mergeCell ref="F521:G521"/>
    <mergeCell ref="H521:I521"/>
    <mergeCell ref="J521:L521"/>
    <mergeCell ref="B518:C518"/>
    <mergeCell ref="F518:G518"/>
    <mergeCell ref="H518:I518"/>
    <mergeCell ref="J518:L518"/>
    <mergeCell ref="B519:C519"/>
    <mergeCell ref="F519:G519"/>
    <mergeCell ref="H519:I519"/>
    <mergeCell ref="J519:L519"/>
    <mergeCell ref="B516:C516"/>
    <mergeCell ref="F516:G516"/>
    <mergeCell ref="H516:I516"/>
    <mergeCell ref="J516:L516"/>
    <mergeCell ref="B517:C517"/>
    <mergeCell ref="F517:G517"/>
    <mergeCell ref="H517:I517"/>
    <mergeCell ref="J517:L517"/>
    <mergeCell ref="B526:C526"/>
    <mergeCell ref="F526:G526"/>
    <mergeCell ref="H526:I526"/>
    <mergeCell ref="J526:L526"/>
    <mergeCell ref="B527:C527"/>
    <mergeCell ref="F527:G527"/>
    <mergeCell ref="H527:I527"/>
    <mergeCell ref="J527:L527"/>
    <mergeCell ref="B524:C524"/>
    <mergeCell ref="F524:G524"/>
    <mergeCell ref="H524:I524"/>
    <mergeCell ref="J524:L524"/>
    <mergeCell ref="B525:C525"/>
    <mergeCell ref="F525:G525"/>
    <mergeCell ref="H525:I525"/>
    <mergeCell ref="J525:L525"/>
    <mergeCell ref="B522:C522"/>
    <mergeCell ref="F522:G522"/>
    <mergeCell ref="H522:I522"/>
    <mergeCell ref="J522:L522"/>
    <mergeCell ref="B523:C523"/>
    <mergeCell ref="F523:G523"/>
    <mergeCell ref="H523:I523"/>
    <mergeCell ref="J523:L523"/>
    <mergeCell ref="B532:C532"/>
    <mergeCell ref="F532:G532"/>
    <mergeCell ref="H532:I532"/>
    <mergeCell ref="J532:L532"/>
    <mergeCell ref="B533:C533"/>
    <mergeCell ref="F533:G533"/>
    <mergeCell ref="H533:I533"/>
    <mergeCell ref="J533:L533"/>
    <mergeCell ref="B530:C530"/>
    <mergeCell ref="F530:G530"/>
    <mergeCell ref="H530:I530"/>
    <mergeCell ref="J530:L530"/>
    <mergeCell ref="B531:C531"/>
    <mergeCell ref="F531:G531"/>
    <mergeCell ref="H531:I531"/>
    <mergeCell ref="J531:L531"/>
    <mergeCell ref="B528:C528"/>
    <mergeCell ref="F528:G528"/>
    <mergeCell ref="H528:I528"/>
    <mergeCell ref="J528:L528"/>
    <mergeCell ref="B529:C529"/>
    <mergeCell ref="F529:G529"/>
    <mergeCell ref="H529:I529"/>
    <mergeCell ref="J529:L529"/>
    <mergeCell ref="B538:C538"/>
    <mergeCell ref="F538:G538"/>
    <mergeCell ref="H538:I538"/>
    <mergeCell ref="J538:L538"/>
    <mergeCell ref="B539:C539"/>
    <mergeCell ref="F539:G539"/>
    <mergeCell ref="H539:I539"/>
    <mergeCell ref="J539:L539"/>
    <mergeCell ref="B536:C536"/>
    <mergeCell ref="F536:G536"/>
    <mergeCell ref="H536:I536"/>
    <mergeCell ref="J536:L536"/>
    <mergeCell ref="B537:C537"/>
    <mergeCell ref="F537:G537"/>
    <mergeCell ref="H537:I537"/>
    <mergeCell ref="J537:L537"/>
    <mergeCell ref="B534:C534"/>
    <mergeCell ref="F534:G534"/>
    <mergeCell ref="H534:I534"/>
    <mergeCell ref="J534:L534"/>
    <mergeCell ref="B535:C535"/>
    <mergeCell ref="F535:G535"/>
    <mergeCell ref="H535:I535"/>
    <mergeCell ref="J535:L535"/>
    <mergeCell ref="B544:C544"/>
    <mergeCell ref="F544:G544"/>
    <mergeCell ref="H544:I544"/>
    <mergeCell ref="J544:L544"/>
    <mergeCell ref="B545:C545"/>
    <mergeCell ref="F545:G545"/>
    <mergeCell ref="H545:I545"/>
    <mergeCell ref="J545:L545"/>
    <mergeCell ref="B542:C542"/>
    <mergeCell ref="F542:G542"/>
    <mergeCell ref="H542:I542"/>
    <mergeCell ref="J542:L542"/>
    <mergeCell ref="B543:C543"/>
    <mergeCell ref="F543:G543"/>
    <mergeCell ref="H543:I543"/>
    <mergeCell ref="J543:L543"/>
    <mergeCell ref="B540:C540"/>
    <mergeCell ref="F540:G540"/>
    <mergeCell ref="H540:I540"/>
    <mergeCell ref="J540:L540"/>
    <mergeCell ref="B541:C541"/>
    <mergeCell ref="F541:G541"/>
    <mergeCell ref="H541:I541"/>
    <mergeCell ref="J541:L541"/>
    <mergeCell ref="B550:C550"/>
    <mergeCell ref="F550:G550"/>
    <mergeCell ref="H550:I550"/>
    <mergeCell ref="J550:L550"/>
    <mergeCell ref="B551:C551"/>
    <mergeCell ref="F551:G551"/>
    <mergeCell ref="H551:I551"/>
    <mergeCell ref="J551:L551"/>
    <mergeCell ref="B548:C548"/>
    <mergeCell ref="F548:G548"/>
    <mergeCell ref="H548:I548"/>
    <mergeCell ref="J548:L548"/>
    <mergeCell ref="B549:C549"/>
    <mergeCell ref="F549:G549"/>
    <mergeCell ref="H549:I549"/>
    <mergeCell ref="J549:L549"/>
    <mergeCell ref="B546:C546"/>
    <mergeCell ref="F546:G546"/>
    <mergeCell ref="H546:I546"/>
    <mergeCell ref="J546:L546"/>
    <mergeCell ref="B547:C547"/>
    <mergeCell ref="F547:G547"/>
    <mergeCell ref="H547:I547"/>
    <mergeCell ref="J547:L547"/>
    <mergeCell ref="B556:C556"/>
    <mergeCell ref="F556:G556"/>
    <mergeCell ref="H556:I556"/>
    <mergeCell ref="J556:L556"/>
    <mergeCell ref="B557:C557"/>
    <mergeCell ref="F557:G557"/>
    <mergeCell ref="H557:I557"/>
    <mergeCell ref="J557:L557"/>
    <mergeCell ref="B554:C554"/>
    <mergeCell ref="F554:G554"/>
    <mergeCell ref="H554:I554"/>
    <mergeCell ref="J554:L554"/>
    <mergeCell ref="B555:C555"/>
    <mergeCell ref="F555:G555"/>
    <mergeCell ref="H555:I555"/>
    <mergeCell ref="J555:L555"/>
    <mergeCell ref="B552:C552"/>
    <mergeCell ref="F552:G552"/>
    <mergeCell ref="H552:I552"/>
    <mergeCell ref="J552:L552"/>
    <mergeCell ref="B553:C553"/>
    <mergeCell ref="F553:G553"/>
    <mergeCell ref="H553:I553"/>
    <mergeCell ref="J553:L553"/>
    <mergeCell ref="B562:C562"/>
    <mergeCell ref="F562:G562"/>
    <mergeCell ref="H562:I562"/>
    <mergeCell ref="J562:L562"/>
    <mergeCell ref="B563:C563"/>
    <mergeCell ref="F563:G563"/>
    <mergeCell ref="H563:I563"/>
    <mergeCell ref="J563:L563"/>
    <mergeCell ref="B560:C560"/>
    <mergeCell ref="F560:G560"/>
    <mergeCell ref="H560:I560"/>
    <mergeCell ref="J560:L560"/>
    <mergeCell ref="B561:C561"/>
    <mergeCell ref="F561:G561"/>
    <mergeCell ref="H561:I561"/>
    <mergeCell ref="J561:L561"/>
    <mergeCell ref="B558:C558"/>
    <mergeCell ref="F558:G558"/>
    <mergeCell ref="H558:I558"/>
    <mergeCell ref="J558:L558"/>
    <mergeCell ref="B559:C559"/>
    <mergeCell ref="F559:G559"/>
    <mergeCell ref="H559:I559"/>
    <mergeCell ref="J559:L559"/>
    <mergeCell ref="B568:C568"/>
    <mergeCell ref="F568:G568"/>
    <mergeCell ref="H568:I568"/>
    <mergeCell ref="J568:L568"/>
    <mergeCell ref="B569:C569"/>
    <mergeCell ref="F569:G569"/>
    <mergeCell ref="H569:I569"/>
    <mergeCell ref="J569:L569"/>
    <mergeCell ref="B566:C566"/>
    <mergeCell ref="F566:G566"/>
    <mergeCell ref="H566:I566"/>
    <mergeCell ref="J566:L566"/>
    <mergeCell ref="B567:C567"/>
    <mergeCell ref="F567:G567"/>
    <mergeCell ref="H567:I567"/>
    <mergeCell ref="J567:L567"/>
    <mergeCell ref="B564:C564"/>
    <mergeCell ref="F564:G564"/>
    <mergeCell ref="H564:I564"/>
    <mergeCell ref="J564:L564"/>
    <mergeCell ref="B565:C565"/>
    <mergeCell ref="F565:G565"/>
    <mergeCell ref="H565:I565"/>
    <mergeCell ref="J565:L565"/>
    <mergeCell ref="B574:C574"/>
    <mergeCell ref="F574:G574"/>
    <mergeCell ref="H574:I574"/>
    <mergeCell ref="J574:L574"/>
    <mergeCell ref="B575:C575"/>
    <mergeCell ref="F575:G575"/>
    <mergeCell ref="H575:I575"/>
    <mergeCell ref="J575:L575"/>
    <mergeCell ref="B572:C572"/>
    <mergeCell ref="F572:G572"/>
    <mergeCell ref="H572:I572"/>
    <mergeCell ref="J572:L572"/>
    <mergeCell ref="B573:C573"/>
    <mergeCell ref="F573:G573"/>
    <mergeCell ref="H573:I573"/>
    <mergeCell ref="J573:L573"/>
    <mergeCell ref="B570:C570"/>
    <mergeCell ref="F570:G570"/>
    <mergeCell ref="H570:I570"/>
    <mergeCell ref="J570:L570"/>
    <mergeCell ref="B571:C571"/>
    <mergeCell ref="F571:G571"/>
    <mergeCell ref="H571:I571"/>
    <mergeCell ref="J571:L571"/>
    <mergeCell ref="B580:C580"/>
    <mergeCell ref="F580:G580"/>
    <mergeCell ref="H580:I580"/>
    <mergeCell ref="J580:L580"/>
    <mergeCell ref="B581:C581"/>
    <mergeCell ref="F581:G581"/>
    <mergeCell ref="H581:I581"/>
    <mergeCell ref="J581:L581"/>
    <mergeCell ref="B578:C578"/>
    <mergeCell ref="F578:G578"/>
    <mergeCell ref="H578:I578"/>
    <mergeCell ref="J578:L578"/>
    <mergeCell ref="B579:C579"/>
    <mergeCell ref="F579:G579"/>
    <mergeCell ref="H579:I579"/>
    <mergeCell ref="J579:L579"/>
    <mergeCell ref="B576:C576"/>
    <mergeCell ref="F576:G576"/>
    <mergeCell ref="H576:I576"/>
    <mergeCell ref="J576:L576"/>
    <mergeCell ref="B577:C577"/>
    <mergeCell ref="F577:G577"/>
    <mergeCell ref="H577:I577"/>
    <mergeCell ref="J577:L577"/>
    <mergeCell ref="B586:C586"/>
    <mergeCell ref="F586:G586"/>
    <mergeCell ref="H586:I586"/>
    <mergeCell ref="J586:L586"/>
    <mergeCell ref="B587:C587"/>
    <mergeCell ref="F587:G587"/>
    <mergeCell ref="H587:I587"/>
    <mergeCell ref="J587:L587"/>
    <mergeCell ref="B584:C584"/>
    <mergeCell ref="F584:G584"/>
    <mergeCell ref="H584:I584"/>
    <mergeCell ref="J584:L584"/>
    <mergeCell ref="B585:C585"/>
    <mergeCell ref="F585:G585"/>
    <mergeCell ref="H585:I585"/>
    <mergeCell ref="J585:L585"/>
    <mergeCell ref="B582:C582"/>
    <mergeCell ref="F582:G582"/>
    <mergeCell ref="H582:I582"/>
    <mergeCell ref="J582:L582"/>
    <mergeCell ref="B583:C583"/>
    <mergeCell ref="F583:G583"/>
    <mergeCell ref="H583:I583"/>
    <mergeCell ref="J583:L583"/>
    <mergeCell ref="B592:C592"/>
    <mergeCell ref="F592:G592"/>
    <mergeCell ref="H592:I592"/>
    <mergeCell ref="J592:L592"/>
    <mergeCell ref="B593:C593"/>
    <mergeCell ref="F593:G593"/>
    <mergeCell ref="H593:I593"/>
    <mergeCell ref="J593:L593"/>
    <mergeCell ref="B590:C590"/>
    <mergeCell ref="F590:G590"/>
    <mergeCell ref="H590:I590"/>
    <mergeCell ref="J590:L590"/>
    <mergeCell ref="B591:C591"/>
    <mergeCell ref="F591:G591"/>
    <mergeCell ref="H591:I591"/>
    <mergeCell ref="J591:L591"/>
    <mergeCell ref="B588:C588"/>
    <mergeCell ref="F588:G588"/>
    <mergeCell ref="H588:I588"/>
    <mergeCell ref="J588:L588"/>
    <mergeCell ref="B589:C589"/>
    <mergeCell ref="F589:G589"/>
    <mergeCell ref="H589:I589"/>
    <mergeCell ref="J589:L589"/>
    <mergeCell ref="B598:C598"/>
    <mergeCell ref="F598:G598"/>
    <mergeCell ref="H598:I598"/>
    <mergeCell ref="J598:L598"/>
    <mergeCell ref="B599:C599"/>
    <mergeCell ref="F599:G599"/>
    <mergeCell ref="H599:I599"/>
    <mergeCell ref="J599:L599"/>
    <mergeCell ref="B596:C596"/>
    <mergeCell ref="F596:G596"/>
    <mergeCell ref="H596:I596"/>
    <mergeCell ref="J596:L596"/>
    <mergeCell ref="B597:C597"/>
    <mergeCell ref="F597:G597"/>
    <mergeCell ref="H597:I597"/>
    <mergeCell ref="J597:L597"/>
    <mergeCell ref="B594:C594"/>
    <mergeCell ref="F594:G594"/>
    <mergeCell ref="H594:I594"/>
    <mergeCell ref="J594:L594"/>
    <mergeCell ref="B595:C595"/>
    <mergeCell ref="F595:G595"/>
    <mergeCell ref="H595:I595"/>
    <mergeCell ref="J595:L595"/>
    <mergeCell ref="B604:C604"/>
    <mergeCell ref="F604:G604"/>
    <mergeCell ref="H604:I604"/>
    <mergeCell ref="J604:L604"/>
    <mergeCell ref="B605:C605"/>
    <mergeCell ref="F605:G605"/>
    <mergeCell ref="H605:I605"/>
    <mergeCell ref="J605:L605"/>
    <mergeCell ref="B602:C602"/>
    <mergeCell ref="F602:G602"/>
    <mergeCell ref="H602:I602"/>
    <mergeCell ref="J602:L602"/>
    <mergeCell ref="B603:C603"/>
    <mergeCell ref="F603:G603"/>
    <mergeCell ref="H603:I603"/>
    <mergeCell ref="J603:L603"/>
    <mergeCell ref="B600:C600"/>
    <mergeCell ref="F600:G600"/>
    <mergeCell ref="H600:I600"/>
    <mergeCell ref="J600:L600"/>
    <mergeCell ref="B601:C601"/>
    <mergeCell ref="F601:G601"/>
    <mergeCell ref="H601:I601"/>
    <mergeCell ref="J601:L601"/>
    <mergeCell ref="B610:C610"/>
    <mergeCell ref="F610:G610"/>
    <mergeCell ref="H610:I610"/>
    <mergeCell ref="J610:L610"/>
    <mergeCell ref="B611:C611"/>
    <mergeCell ref="F611:G611"/>
    <mergeCell ref="H611:I611"/>
    <mergeCell ref="J611:L611"/>
    <mergeCell ref="B608:C608"/>
    <mergeCell ref="F608:G608"/>
    <mergeCell ref="H608:I608"/>
    <mergeCell ref="J608:L608"/>
    <mergeCell ref="B609:C609"/>
    <mergeCell ref="F609:G609"/>
    <mergeCell ref="H609:I609"/>
    <mergeCell ref="J609:L609"/>
    <mergeCell ref="B606:C606"/>
    <mergeCell ref="F606:G606"/>
    <mergeCell ref="H606:I606"/>
    <mergeCell ref="J606:L606"/>
    <mergeCell ref="B607:C607"/>
    <mergeCell ref="F607:G607"/>
    <mergeCell ref="H607:I607"/>
    <mergeCell ref="J607:L607"/>
    <mergeCell ref="B616:C616"/>
    <mergeCell ref="F616:G616"/>
    <mergeCell ref="H616:I616"/>
    <mergeCell ref="J616:L616"/>
    <mergeCell ref="B617:C617"/>
    <mergeCell ref="F617:G617"/>
    <mergeCell ref="H617:I617"/>
    <mergeCell ref="J617:L617"/>
    <mergeCell ref="B614:C614"/>
    <mergeCell ref="F614:G614"/>
    <mergeCell ref="H614:I614"/>
    <mergeCell ref="J614:L614"/>
    <mergeCell ref="B615:C615"/>
    <mergeCell ref="F615:G615"/>
    <mergeCell ref="H615:I615"/>
    <mergeCell ref="J615:L615"/>
    <mergeCell ref="B612:C612"/>
    <mergeCell ref="F612:G612"/>
    <mergeCell ref="H612:I612"/>
    <mergeCell ref="J612:L612"/>
    <mergeCell ref="B613:C613"/>
    <mergeCell ref="F613:G613"/>
    <mergeCell ref="H613:I613"/>
    <mergeCell ref="J613:L613"/>
    <mergeCell ref="B622:C622"/>
    <mergeCell ref="F622:G622"/>
    <mergeCell ref="H622:I622"/>
    <mergeCell ref="J622:L622"/>
    <mergeCell ref="B623:C623"/>
    <mergeCell ref="F623:G623"/>
    <mergeCell ref="H623:I623"/>
    <mergeCell ref="J623:L623"/>
    <mergeCell ref="B620:C620"/>
    <mergeCell ref="F620:G620"/>
    <mergeCell ref="H620:I620"/>
    <mergeCell ref="J620:L620"/>
    <mergeCell ref="B621:C621"/>
    <mergeCell ref="F621:G621"/>
    <mergeCell ref="H621:I621"/>
    <mergeCell ref="J621:L621"/>
    <mergeCell ref="B618:C618"/>
    <mergeCell ref="F618:G618"/>
    <mergeCell ref="H618:I618"/>
    <mergeCell ref="J618:L618"/>
    <mergeCell ref="B619:C619"/>
    <mergeCell ref="F619:G619"/>
    <mergeCell ref="H619:I619"/>
    <mergeCell ref="J619:L619"/>
    <mergeCell ref="B628:C628"/>
    <mergeCell ref="F628:G628"/>
    <mergeCell ref="H628:I628"/>
    <mergeCell ref="J628:L628"/>
    <mergeCell ref="B629:C629"/>
    <mergeCell ref="F629:G629"/>
    <mergeCell ref="H629:I629"/>
    <mergeCell ref="J629:L629"/>
    <mergeCell ref="B626:C626"/>
    <mergeCell ref="F626:G626"/>
    <mergeCell ref="H626:I626"/>
    <mergeCell ref="J626:L626"/>
    <mergeCell ref="B627:C627"/>
    <mergeCell ref="F627:G627"/>
    <mergeCell ref="H627:I627"/>
    <mergeCell ref="J627:L627"/>
    <mergeCell ref="B624:C624"/>
    <mergeCell ref="F624:G624"/>
    <mergeCell ref="H624:I624"/>
    <mergeCell ref="J624:L624"/>
    <mergeCell ref="B625:C625"/>
    <mergeCell ref="F625:G625"/>
    <mergeCell ref="H625:I625"/>
    <mergeCell ref="J625:L625"/>
    <mergeCell ref="B634:C634"/>
    <mergeCell ref="F634:G634"/>
    <mergeCell ref="H634:I634"/>
    <mergeCell ref="J634:L634"/>
    <mergeCell ref="B635:C635"/>
    <mergeCell ref="F635:G635"/>
    <mergeCell ref="H635:I635"/>
    <mergeCell ref="J635:L635"/>
    <mergeCell ref="B632:C632"/>
    <mergeCell ref="F632:G632"/>
    <mergeCell ref="H632:I632"/>
    <mergeCell ref="J632:L632"/>
    <mergeCell ref="B633:C633"/>
    <mergeCell ref="F633:G633"/>
    <mergeCell ref="H633:I633"/>
    <mergeCell ref="J633:L633"/>
    <mergeCell ref="B630:C630"/>
    <mergeCell ref="F630:G630"/>
    <mergeCell ref="H630:I630"/>
    <mergeCell ref="J630:L630"/>
    <mergeCell ref="B631:C631"/>
    <mergeCell ref="F631:G631"/>
    <mergeCell ref="H631:I631"/>
    <mergeCell ref="J631:L631"/>
    <mergeCell ref="B640:C640"/>
    <mergeCell ref="F640:G640"/>
    <mergeCell ref="H640:I640"/>
    <mergeCell ref="J640:L640"/>
    <mergeCell ref="B641:C641"/>
    <mergeCell ref="F641:G641"/>
    <mergeCell ref="H641:I641"/>
    <mergeCell ref="J641:L641"/>
    <mergeCell ref="B638:C638"/>
    <mergeCell ref="F638:G638"/>
    <mergeCell ref="H638:I638"/>
    <mergeCell ref="J638:L638"/>
    <mergeCell ref="B639:C639"/>
    <mergeCell ref="F639:G639"/>
    <mergeCell ref="H639:I639"/>
    <mergeCell ref="J639:L639"/>
    <mergeCell ref="B636:C636"/>
    <mergeCell ref="F636:G636"/>
    <mergeCell ref="H636:I636"/>
    <mergeCell ref="J636:L636"/>
    <mergeCell ref="B637:C637"/>
    <mergeCell ref="F637:G637"/>
    <mergeCell ref="H637:I637"/>
    <mergeCell ref="J637:L637"/>
    <mergeCell ref="B646:C646"/>
    <mergeCell ref="F646:G646"/>
    <mergeCell ref="H646:I646"/>
    <mergeCell ref="J646:L646"/>
    <mergeCell ref="B647:C647"/>
    <mergeCell ref="F647:G647"/>
    <mergeCell ref="H647:I647"/>
    <mergeCell ref="J647:L647"/>
    <mergeCell ref="B644:C644"/>
    <mergeCell ref="F644:G644"/>
    <mergeCell ref="H644:I644"/>
    <mergeCell ref="J644:L644"/>
    <mergeCell ref="B645:C645"/>
    <mergeCell ref="F645:G645"/>
    <mergeCell ref="H645:I645"/>
    <mergeCell ref="J645:L645"/>
    <mergeCell ref="B642:C642"/>
    <mergeCell ref="F642:G642"/>
    <mergeCell ref="H642:I642"/>
    <mergeCell ref="J642:L642"/>
    <mergeCell ref="B643:C643"/>
    <mergeCell ref="F643:G643"/>
    <mergeCell ref="H643:I643"/>
    <mergeCell ref="J643:L643"/>
    <mergeCell ref="B652:C652"/>
    <mergeCell ref="F652:G652"/>
    <mergeCell ref="H652:I652"/>
    <mergeCell ref="J652:L652"/>
    <mergeCell ref="B653:C653"/>
    <mergeCell ref="F653:G653"/>
    <mergeCell ref="H653:I653"/>
    <mergeCell ref="J653:L653"/>
    <mergeCell ref="B650:C650"/>
    <mergeCell ref="F650:G650"/>
    <mergeCell ref="H650:I650"/>
    <mergeCell ref="J650:L650"/>
    <mergeCell ref="B651:C651"/>
    <mergeCell ref="F651:G651"/>
    <mergeCell ref="H651:I651"/>
    <mergeCell ref="J651:L651"/>
    <mergeCell ref="B648:C648"/>
    <mergeCell ref="F648:G648"/>
    <mergeCell ref="H648:I648"/>
    <mergeCell ref="J648:L648"/>
    <mergeCell ref="B649:C649"/>
    <mergeCell ref="F649:G649"/>
    <mergeCell ref="H649:I649"/>
    <mergeCell ref="J649:L649"/>
    <mergeCell ref="B658:C658"/>
    <mergeCell ref="F658:G658"/>
    <mergeCell ref="H658:I658"/>
    <mergeCell ref="J658:L658"/>
    <mergeCell ref="B659:C659"/>
    <mergeCell ref="F659:G659"/>
    <mergeCell ref="H659:I659"/>
    <mergeCell ref="J659:L659"/>
    <mergeCell ref="B656:C656"/>
    <mergeCell ref="F656:G656"/>
    <mergeCell ref="H656:I656"/>
    <mergeCell ref="J656:L656"/>
    <mergeCell ref="B657:C657"/>
    <mergeCell ref="F657:G657"/>
    <mergeCell ref="H657:I657"/>
    <mergeCell ref="J657:L657"/>
    <mergeCell ref="B654:C654"/>
    <mergeCell ref="F654:G654"/>
    <mergeCell ref="H654:I654"/>
    <mergeCell ref="J654:L654"/>
    <mergeCell ref="B655:C655"/>
    <mergeCell ref="F655:G655"/>
    <mergeCell ref="H655:I655"/>
    <mergeCell ref="J655:L655"/>
    <mergeCell ref="B664:C664"/>
    <mergeCell ref="F664:G664"/>
    <mergeCell ref="H664:I664"/>
    <mergeCell ref="J664:L664"/>
    <mergeCell ref="B665:C665"/>
    <mergeCell ref="F665:G665"/>
    <mergeCell ref="H665:I665"/>
    <mergeCell ref="J665:L665"/>
    <mergeCell ref="B662:C662"/>
    <mergeCell ref="F662:G662"/>
    <mergeCell ref="H662:I662"/>
    <mergeCell ref="J662:L662"/>
    <mergeCell ref="B663:C663"/>
    <mergeCell ref="F663:G663"/>
    <mergeCell ref="H663:I663"/>
    <mergeCell ref="J663:L663"/>
    <mergeCell ref="B660:C660"/>
    <mergeCell ref="F660:G660"/>
    <mergeCell ref="H660:I660"/>
    <mergeCell ref="J660:L660"/>
    <mergeCell ref="B661:C661"/>
    <mergeCell ref="F661:G661"/>
    <mergeCell ref="H661:I661"/>
    <mergeCell ref="J661:L661"/>
    <mergeCell ref="B670:C670"/>
    <mergeCell ref="F670:G670"/>
    <mergeCell ref="H670:I670"/>
    <mergeCell ref="J670:L670"/>
    <mergeCell ref="B671:C671"/>
    <mergeCell ref="F671:G671"/>
    <mergeCell ref="H671:I671"/>
    <mergeCell ref="J671:L671"/>
    <mergeCell ref="B668:C668"/>
    <mergeCell ref="F668:G668"/>
    <mergeCell ref="H668:I668"/>
    <mergeCell ref="J668:L668"/>
    <mergeCell ref="B669:C669"/>
    <mergeCell ref="F669:G669"/>
    <mergeCell ref="H669:I669"/>
    <mergeCell ref="J669:L669"/>
    <mergeCell ref="B666:C666"/>
    <mergeCell ref="F666:G666"/>
    <mergeCell ref="H666:I666"/>
    <mergeCell ref="J666:L666"/>
    <mergeCell ref="B667:C667"/>
    <mergeCell ref="F667:G667"/>
    <mergeCell ref="H667:I667"/>
    <mergeCell ref="J667:L667"/>
    <mergeCell ref="B676:C676"/>
    <mergeCell ref="F676:G676"/>
    <mergeCell ref="H676:I676"/>
    <mergeCell ref="J676:L676"/>
    <mergeCell ref="B677:C677"/>
    <mergeCell ref="F677:G677"/>
    <mergeCell ref="H677:I677"/>
    <mergeCell ref="J677:L677"/>
    <mergeCell ref="B674:C674"/>
    <mergeCell ref="F674:G674"/>
    <mergeCell ref="H674:I674"/>
    <mergeCell ref="J674:L674"/>
    <mergeCell ref="B675:C675"/>
    <mergeCell ref="F675:G675"/>
    <mergeCell ref="H675:I675"/>
    <mergeCell ref="J675:L675"/>
    <mergeCell ref="B672:C672"/>
    <mergeCell ref="F672:G672"/>
    <mergeCell ref="H672:I672"/>
    <mergeCell ref="J672:L672"/>
    <mergeCell ref="B673:C673"/>
    <mergeCell ref="F673:G673"/>
    <mergeCell ref="H673:I673"/>
    <mergeCell ref="J673:L673"/>
    <mergeCell ref="B682:C682"/>
    <mergeCell ref="F682:G682"/>
    <mergeCell ref="H682:I682"/>
    <mergeCell ref="J682:L682"/>
    <mergeCell ref="B683:C683"/>
    <mergeCell ref="F683:G683"/>
    <mergeCell ref="H683:I683"/>
    <mergeCell ref="J683:L683"/>
    <mergeCell ref="B680:C680"/>
    <mergeCell ref="F680:G680"/>
    <mergeCell ref="H680:I680"/>
    <mergeCell ref="J680:L680"/>
    <mergeCell ref="B681:C681"/>
    <mergeCell ref="F681:G681"/>
    <mergeCell ref="H681:I681"/>
    <mergeCell ref="J681:L681"/>
    <mergeCell ref="B678:C678"/>
    <mergeCell ref="F678:G678"/>
    <mergeCell ref="H678:I678"/>
    <mergeCell ref="J678:L678"/>
    <mergeCell ref="B679:C679"/>
    <mergeCell ref="F679:G679"/>
    <mergeCell ref="H679:I679"/>
    <mergeCell ref="J679:L679"/>
    <mergeCell ref="B688:C688"/>
    <mergeCell ref="F688:G688"/>
    <mergeCell ref="H688:I688"/>
    <mergeCell ref="J688:L688"/>
    <mergeCell ref="B689:C689"/>
    <mergeCell ref="F689:G689"/>
    <mergeCell ref="H689:I689"/>
    <mergeCell ref="J689:L689"/>
    <mergeCell ref="B686:C686"/>
    <mergeCell ref="F686:G686"/>
    <mergeCell ref="H686:I686"/>
    <mergeCell ref="J686:L686"/>
    <mergeCell ref="B687:C687"/>
    <mergeCell ref="F687:G687"/>
    <mergeCell ref="H687:I687"/>
    <mergeCell ref="J687:L687"/>
    <mergeCell ref="B684:C684"/>
    <mergeCell ref="F684:G684"/>
    <mergeCell ref="H684:I684"/>
    <mergeCell ref="J684:L684"/>
    <mergeCell ref="B685:C685"/>
    <mergeCell ref="F685:G685"/>
    <mergeCell ref="H685:I685"/>
    <mergeCell ref="J685:L685"/>
    <mergeCell ref="B694:C694"/>
    <mergeCell ref="F694:G694"/>
    <mergeCell ref="H694:I694"/>
    <mergeCell ref="J694:L694"/>
    <mergeCell ref="B695:C695"/>
    <mergeCell ref="F695:G695"/>
    <mergeCell ref="H695:I695"/>
    <mergeCell ref="J695:L695"/>
    <mergeCell ref="B692:C692"/>
    <mergeCell ref="F692:G692"/>
    <mergeCell ref="H692:I692"/>
    <mergeCell ref="J692:L692"/>
    <mergeCell ref="B693:C693"/>
    <mergeCell ref="F693:G693"/>
    <mergeCell ref="H693:I693"/>
    <mergeCell ref="J693:L693"/>
    <mergeCell ref="B690:C690"/>
    <mergeCell ref="F690:G690"/>
    <mergeCell ref="H690:I690"/>
    <mergeCell ref="J690:L690"/>
    <mergeCell ref="B691:C691"/>
    <mergeCell ref="F691:G691"/>
    <mergeCell ref="H691:I691"/>
    <mergeCell ref="J691:L691"/>
    <mergeCell ref="B700:C700"/>
    <mergeCell ref="F700:G700"/>
    <mergeCell ref="H700:I700"/>
    <mergeCell ref="J700:L700"/>
    <mergeCell ref="B701:C701"/>
    <mergeCell ref="F701:G701"/>
    <mergeCell ref="H701:I701"/>
    <mergeCell ref="J701:L701"/>
    <mergeCell ref="B698:C698"/>
    <mergeCell ref="F698:G698"/>
    <mergeCell ref="H698:I698"/>
    <mergeCell ref="J698:L698"/>
    <mergeCell ref="B699:C699"/>
    <mergeCell ref="F699:G699"/>
    <mergeCell ref="H699:I699"/>
    <mergeCell ref="J699:L699"/>
    <mergeCell ref="B696:C696"/>
    <mergeCell ref="F696:G696"/>
    <mergeCell ref="H696:I696"/>
    <mergeCell ref="J696:L696"/>
    <mergeCell ref="B697:C697"/>
    <mergeCell ref="F697:G697"/>
    <mergeCell ref="H697:I697"/>
    <mergeCell ref="J697:L697"/>
    <mergeCell ref="B706:C706"/>
    <mergeCell ref="F706:G706"/>
    <mergeCell ref="H706:I706"/>
    <mergeCell ref="J706:L706"/>
    <mergeCell ref="B707:C707"/>
    <mergeCell ref="F707:G707"/>
    <mergeCell ref="H707:I707"/>
    <mergeCell ref="J707:L707"/>
    <mergeCell ref="B704:C704"/>
    <mergeCell ref="F704:G704"/>
    <mergeCell ref="H704:I704"/>
    <mergeCell ref="J704:L704"/>
    <mergeCell ref="B705:C705"/>
    <mergeCell ref="F705:G705"/>
    <mergeCell ref="H705:I705"/>
    <mergeCell ref="J705:L705"/>
    <mergeCell ref="B702:C702"/>
    <mergeCell ref="F702:G702"/>
    <mergeCell ref="H702:I702"/>
    <mergeCell ref="J702:L702"/>
    <mergeCell ref="B703:C703"/>
    <mergeCell ref="F703:G703"/>
    <mergeCell ref="H703:I703"/>
    <mergeCell ref="J703:L703"/>
    <mergeCell ref="B712:C712"/>
    <mergeCell ref="F712:G712"/>
    <mergeCell ref="H712:I712"/>
    <mergeCell ref="J712:L712"/>
    <mergeCell ref="B713:C713"/>
    <mergeCell ref="F713:G713"/>
    <mergeCell ref="H713:I713"/>
    <mergeCell ref="J713:L713"/>
    <mergeCell ref="B710:C710"/>
    <mergeCell ref="F710:G710"/>
    <mergeCell ref="H710:I710"/>
    <mergeCell ref="J710:L710"/>
    <mergeCell ref="B711:C711"/>
    <mergeCell ref="F711:G711"/>
    <mergeCell ref="H711:I711"/>
    <mergeCell ref="J711:L711"/>
    <mergeCell ref="B708:C708"/>
    <mergeCell ref="F708:G708"/>
    <mergeCell ref="H708:I708"/>
    <mergeCell ref="J708:L708"/>
    <mergeCell ref="B709:C709"/>
    <mergeCell ref="F709:G709"/>
    <mergeCell ref="H709:I709"/>
    <mergeCell ref="J709:L709"/>
    <mergeCell ref="B718:C718"/>
    <mergeCell ref="F718:G718"/>
    <mergeCell ref="H718:I718"/>
    <mergeCell ref="J718:L718"/>
    <mergeCell ref="B719:C719"/>
    <mergeCell ref="F719:G719"/>
    <mergeCell ref="H719:I719"/>
    <mergeCell ref="J719:L719"/>
    <mergeCell ref="B716:C716"/>
    <mergeCell ref="F716:G716"/>
    <mergeCell ref="H716:I716"/>
    <mergeCell ref="J716:L716"/>
    <mergeCell ref="B717:C717"/>
    <mergeCell ref="F717:G717"/>
    <mergeCell ref="H717:I717"/>
    <mergeCell ref="J717:L717"/>
    <mergeCell ref="B714:C714"/>
    <mergeCell ref="F714:G714"/>
    <mergeCell ref="H714:I714"/>
    <mergeCell ref="J714:L714"/>
    <mergeCell ref="B715:C715"/>
    <mergeCell ref="F715:G715"/>
    <mergeCell ref="H715:I715"/>
    <mergeCell ref="J715:L715"/>
    <mergeCell ref="B724:C724"/>
    <mergeCell ref="F724:G724"/>
    <mergeCell ref="H724:I724"/>
    <mergeCell ref="J724:L724"/>
    <mergeCell ref="B725:C725"/>
    <mergeCell ref="F725:G725"/>
    <mergeCell ref="H725:I725"/>
    <mergeCell ref="J725:L725"/>
    <mergeCell ref="B722:C722"/>
    <mergeCell ref="F722:G722"/>
    <mergeCell ref="H722:I722"/>
    <mergeCell ref="J722:L722"/>
    <mergeCell ref="B723:C723"/>
    <mergeCell ref="F723:G723"/>
    <mergeCell ref="H723:I723"/>
    <mergeCell ref="J723:L723"/>
    <mergeCell ref="B720:C720"/>
    <mergeCell ref="F720:G720"/>
    <mergeCell ref="H720:I720"/>
    <mergeCell ref="J720:L720"/>
    <mergeCell ref="B721:C721"/>
    <mergeCell ref="F721:G721"/>
    <mergeCell ref="H721:I721"/>
    <mergeCell ref="J721:L721"/>
    <mergeCell ref="B730:C730"/>
    <mergeCell ref="F730:G730"/>
    <mergeCell ref="H730:I730"/>
    <mergeCell ref="J730:L730"/>
    <mergeCell ref="B731:C731"/>
    <mergeCell ref="F731:G731"/>
    <mergeCell ref="H731:I731"/>
    <mergeCell ref="J731:L731"/>
    <mergeCell ref="B728:C728"/>
    <mergeCell ref="F728:G728"/>
    <mergeCell ref="H728:I728"/>
    <mergeCell ref="J728:L728"/>
    <mergeCell ref="B729:C729"/>
    <mergeCell ref="F729:G729"/>
    <mergeCell ref="H729:I729"/>
    <mergeCell ref="J729:L729"/>
    <mergeCell ref="B726:C726"/>
    <mergeCell ref="F726:G726"/>
    <mergeCell ref="H726:I726"/>
    <mergeCell ref="J726:L726"/>
    <mergeCell ref="B727:C727"/>
    <mergeCell ref="F727:G727"/>
    <mergeCell ref="H727:I727"/>
    <mergeCell ref="J727:L727"/>
    <mergeCell ref="B736:C736"/>
    <mergeCell ref="F736:G736"/>
    <mergeCell ref="H736:I736"/>
    <mergeCell ref="J736:L736"/>
    <mergeCell ref="B737:C737"/>
    <mergeCell ref="F737:G737"/>
    <mergeCell ref="H737:I737"/>
    <mergeCell ref="J737:L737"/>
    <mergeCell ref="B734:C734"/>
    <mergeCell ref="F734:G734"/>
    <mergeCell ref="H734:I734"/>
    <mergeCell ref="J734:L734"/>
    <mergeCell ref="B735:C735"/>
    <mergeCell ref="F735:G735"/>
    <mergeCell ref="H735:I735"/>
    <mergeCell ref="J735:L735"/>
    <mergeCell ref="B732:C732"/>
    <mergeCell ref="F732:G732"/>
    <mergeCell ref="H732:I732"/>
    <mergeCell ref="J732:L732"/>
    <mergeCell ref="B733:C733"/>
    <mergeCell ref="F733:G733"/>
    <mergeCell ref="H733:I733"/>
    <mergeCell ref="J733:L733"/>
    <mergeCell ref="B742:C742"/>
    <mergeCell ref="F742:G742"/>
    <mergeCell ref="H742:I742"/>
    <mergeCell ref="J742:L742"/>
    <mergeCell ref="B743:C743"/>
    <mergeCell ref="F743:G743"/>
    <mergeCell ref="H743:I743"/>
    <mergeCell ref="J743:L743"/>
    <mergeCell ref="B740:C740"/>
    <mergeCell ref="F740:G740"/>
    <mergeCell ref="H740:I740"/>
    <mergeCell ref="J740:L740"/>
    <mergeCell ref="B741:C741"/>
    <mergeCell ref="F741:G741"/>
    <mergeCell ref="H741:I741"/>
    <mergeCell ref="J741:L741"/>
    <mergeCell ref="B738:C738"/>
    <mergeCell ref="F738:G738"/>
    <mergeCell ref="H738:I738"/>
    <mergeCell ref="J738:L738"/>
    <mergeCell ref="B739:C739"/>
    <mergeCell ref="F739:G739"/>
    <mergeCell ref="H739:I739"/>
    <mergeCell ref="J739:L739"/>
    <mergeCell ref="B748:C748"/>
    <mergeCell ref="F748:G748"/>
    <mergeCell ref="H748:I748"/>
    <mergeCell ref="J748:L748"/>
    <mergeCell ref="B749:C749"/>
    <mergeCell ref="F749:G749"/>
    <mergeCell ref="H749:I749"/>
    <mergeCell ref="J749:L749"/>
    <mergeCell ref="B746:C746"/>
    <mergeCell ref="F746:G746"/>
    <mergeCell ref="H746:I746"/>
    <mergeCell ref="J746:L746"/>
    <mergeCell ref="B747:C747"/>
    <mergeCell ref="F747:G747"/>
    <mergeCell ref="H747:I747"/>
    <mergeCell ref="J747:L747"/>
    <mergeCell ref="B744:C744"/>
    <mergeCell ref="F744:G744"/>
    <mergeCell ref="H744:I744"/>
    <mergeCell ref="J744:L744"/>
    <mergeCell ref="B745:C745"/>
    <mergeCell ref="F745:G745"/>
    <mergeCell ref="H745:I745"/>
    <mergeCell ref="J745:L745"/>
    <mergeCell ref="B754:C754"/>
    <mergeCell ref="F754:G754"/>
    <mergeCell ref="H754:I754"/>
    <mergeCell ref="J754:L754"/>
    <mergeCell ref="B755:C755"/>
    <mergeCell ref="F755:G755"/>
    <mergeCell ref="H755:I755"/>
    <mergeCell ref="J755:L755"/>
    <mergeCell ref="B752:C752"/>
    <mergeCell ref="F752:G752"/>
    <mergeCell ref="H752:I752"/>
    <mergeCell ref="J752:L752"/>
    <mergeCell ref="B753:C753"/>
    <mergeCell ref="F753:G753"/>
    <mergeCell ref="H753:I753"/>
    <mergeCell ref="J753:L753"/>
    <mergeCell ref="B750:C750"/>
    <mergeCell ref="F750:G750"/>
    <mergeCell ref="H750:I750"/>
    <mergeCell ref="J750:L750"/>
    <mergeCell ref="B751:C751"/>
    <mergeCell ref="F751:G751"/>
    <mergeCell ref="H751:I751"/>
    <mergeCell ref="J751:L751"/>
    <mergeCell ref="B760:C760"/>
    <mergeCell ref="F760:G760"/>
    <mergeCell ref="H760:I760"/>
    <mergeCell ref="J760:L760"/>
    <mergeCell ref="B761:C761"/>
    <mergeCell ref="F761:G761"/>
    <mergeCell ref="H761:I761"/>
    <mergeCell ref="J761:L761"/>
    <mergeCell ref="B758:C758"/>
    <mergeCell ref="F758:G758"/>
    <mergeCell ref="H758:I758"/>
    <mergeCell ref="J758:L758"/>
    <mergeCell ref="B759:C759"/>
    <mergeCell ref="F759:G759"/>
    <mergeCell ref="H759:I759"/>
    <mergeCell ref="J759:L759"/>
    <mergeCell ref="B756:C756"/>
    <mergeCell ref="F756:G756"/>
    <mergeCell ref="H756:I756"/>
    <mergeCell ref="J756:L756"/>
    <mergeCell ref="B757:C757"/>
    <mergeCell ref="F757:G757"/>
    <mergeCell ref="H757:I757"/>
    <mergeCell ref="J757:L757"/>
    <mergeCell ref="B766:C766"/>
    <mergeCell ref="F766:G766"/>
    <mergeCell ref="H766:I766"/>
    <mergeCell ref="J766:L766"/>
    <mergeCell ref="B767:C767"/>
    <mergeCell ref="F767:G767"/>
    <mergeCell ref="H767:I767"/>
    <mergeCell ref="J767:L767"/>
    <mergeCell ref="B764:C764"/>
    <mergeCell ref="F764:G764"/>
    <mergeCell ref="H764:I764"/>
    <mergeCell ref="J764:L764"/>
    <mergeCell ref="B765:C765"/>
    <mergeCell ref="F765:G765"/>
    <mergeCell ref="H765:I765"/>
    <mergeCell ref="J765:L765"/>
    <mergeCell ref="B762:C762"/>
    <mergeCell ref="F762:G762"/>
    <mergeCell ref="H762:I762"/>
    <mergeCell ref="J762:L762"/>
    <mergeCell ref="B763:C763"/>
    <mergeCell ref="F763:G763"/>
    <mergeCell ref="H763:I763"/>
    <mergeCell ref="J763:L763"/>
    <mergeCell ref="B772:C772"/>
    <mergeCell ref="F772:G772"/>
    <mergeCell ref="H772:I772"/>
    <mergeCell ref="J772:L772"/>
    <mergeCell ref="B773:C773"/>
    <mergeCell ref="F773:G773"/>
    <mergeCell ref="H773:I773"/>
    <mergeCell ref="J773:L773"/>
    <mergeCell ref="B770:C770"/>
    <mergeCell ref="F770:G770"/>
    <mergeCell ref="H770:I770"/>
    <mergeCell ref="J770:L770"/>
    <mergeCell ref="B771:C771"/>
    <mergeCell ref="F771:G771"/>
    <mergeCell ref="H771:I771"/>
    <mergeCell ref="J771:L771"/>
    <mergeCell ref="B768:C768"/>
    <mergeCell ref="F768:G768"/>
    <mergeCell ref="H768:I768"/>
    <mergeCell ref="J768:L768"/>
    <mergeCell ref="B769:C769"/>
    <mergeCell ref="F769:G769"/>
    <mergeCell ref="H769:I769"/>
    <mergeCell ref="J769:L769"/>
    <mergeCell ref="B778:C778"/>
    <mergeCell ref="F778:G778"/>
    <mergeCell ref="H778:I778"/>
    <mergeCell ref="J778:L778"/>
    <mergeCell ref="B779:C779"/>
    <mergeCell ref="F779:G779"/>
    <mergeCell ref="H779:I779"/>
    <mergeCell ref="J779:L779"/>
    <mergeCell ref="B776:C776"/>
    <mergeCell ref="F776:G776"/>
    <mergeCell ref="H776:I776"/>
    <mergeCell ref="J776:L776"/>
    <mergeCell ref="B777:C777"/>
    <mergeCell ref="F777:G777"/>
    <mergeCell ref="H777:I777"/>
    <mergeCell ref="J777:L777"/>
    <mergeCell ref="B774:C774"/>
    <mergeCell ref="F774:G774"/>
    <mergeCell ref="H774:I774"/>
    <mergeCell ref="J774:L774"/>
    <mergeCell ref="B775:C775"/>
    <mergeCell ref="F775:G775"/>
    <mergeCell ref="H775:I775"/>
    <mergeCell ref="J775:L775"/>
    <mergeCell ref="B784:C784"/>
    <mergeCell ref="F784:G784"/>
    <mergeCell ref="H784:I784"/>
    <mergeCell ref="J784:L784"/>
    <mergeCell ref="B785:C785"/>
    <mergeCell ref="F785:G785"/>
    <mergeCell ref="H785:I785"/>
    <mergeCell ref="J785:L785"/>
    <mergeCell ref="B782:C782"/>
    <mergeCell ref="F782:G782"/>
    <mergeCell ref="H782:I782"/>
    <mergeCell ref="J782:L782"/>
    <mergeCell ref="B783:C783"/>
    <mergeCell ref="F783:G783"/>
    <mergeCell ref="H783:I783"/>
    <mergeCell ref="J783:L783"/>
    <mergeCell ref="B780:C780"/>
    <mergeCell ref="F780:G780"/>
    <mergeCell ref="H780:I780"/>
    <mergeCell ref="J780:L780"/>
    <mergeCell ref="B781:C781"/>
    <mergeCell ref="F781:G781"/>
    <mergeCell ref="H781:I781"/>
    <mergeCell ref="J781:L781"/>
    <mergeCell ref="B790:C790"/>
    <mergeCell ref="F790:G790"/>
    <mergeCell ref="H790:I790"/>
    <mergeCell ref="J790:L790"/>
    <mergeCell ref="B791:C791"/>
    <mergeCell ref="F791:G791"/>
    <mergeCell ref="H791:I791"/>
    <mergeCell ref="J791:L791"/>
    <mergeCell ref="B788:C788"/>
    <mergeCell ref="F788:G788"/>
    <mergeCell ref="H788:I788"/>
    <mergeCell ref="J788:L788"/>
    <mergeCell ref="B789:C789"/>
    <mergeCell ref="F789:G789"/>
    <mergeCell ref="H789:I789"/>
    <mergeCell ref="J789:L789"/>
    <mergeCell ref="B786:C786"/>
    <mergeCell ref="F786:G786"/>
    <mergeCell ref="H786:I786"/>
    <mergeCell ref="J786:L786"/>
    <mergeCell ref="B787:C787"/>
    <mergeCell ref="F787:G787"/>
    <mergeCell ref="H787:I787"/>
    <mergeCell ref="J787:L787"/>
    <mergeCell ref="B796:C796"/>
    <mergeCell ref="F796:G796"/>
    <mergeCell ref="H796:I796"/>
    <mergeCell ref="J796:L796"/>
    <mergeCell ref="B797:C797"/>
    <mergeCell ref="F797:G797"/>
    <mergeCell ref="H797:I797"/>
    <mergeCell ref="J797:L797"/>
    <mergeCell ref="B794:C794"/>
    <mergeCell ref="F794:G794"/>
    <mergeCell ref="H794:I794"/>
    <mergeCell ref="J794:L794"/>
    <mergeCell ref="B795:C795"/>
    <mergeCell ref="F795:G795"/>
    <mergeCell ref="H795:I795"/>
    <mergeCell ref="J795:L795"/>
    <mergeCell ref="B792:C792"/>
    <mergeCell ref="F792:G792"/>
    <mergeCell ref="H792:I792"/>
    <mergeCell ref="J792:L792"/>
    <mergeCell ref="B793:C793"/>
    <mergeCell ref="F793:G793"/>
    <mergeCell ref="H793:I793"/>
    <mergeCell ref="J793:L793"/>
    <mergeCell ref="B802:C802"/>
    <mergeCell ref="F802:G802"/>
    <mergeCell ref="H802:I802"/>
    <mergeCell ref="J802:L802"/>
    <mergeCell ref="B803:C803"/>
    <mergeCell ref="F803:G803"/>
    <mergeCell ref="H803:I803"/>
    <mergeCell ref="J803:L803"/>
    <mergeCell ref="B800:C800"/>
    <mergeCell ref="F800:G800"/>
    <mergeCell ref="H800:I800"/>
    <mergeCell ref="J800:L800"/>
    <mergeCell ref="B801:C801"/>
    <mergeCell ref="F801:G801"/>
    <mergeCell ref="H801:I801"/>
    <mergeCell ref="J801:L801"/>
    <mergeCell ref="B798:C798"/>
    <mergeCell ref="F798:G798"/>
    <mergeCell ref="H798:I798"/>
    <mergeCell ref="J798:L798"/>
    <mergeCell ref="B799:C799"/>
    <mergeCell ref="F799:G799"/>
    <mergeCell ref="H799:I799"/>
    <mergeCell ref="J799:L799"/>
    <mergeCell ref="B808:C808"/>
    <mergeCell ref="F808:G808"/>
    <mergeCell ref="H808:I808"/>
    <mergeCell ref="J808:L808"/>
    <mergeCell ref="B809:C809"/>
    <mergeCell ref="F809:G809"/>
    <mergeCell ref="H809:I809"/>
    <mergeCell ref="J809:L809"/>
    <mergeCell ref="B806:C806"/>
    <mergeCell ref="F806:G806"/>
    <mergeCell ref="H806:I806"/>
    <mergeCell ref="J806:L806"/>
    <mergeCell ref="B807:C807"/>
    <mergeCell ref="F807:G807"/>
    <mergeCell ref="H807:I807"/>
    <mergeCell ref="J807:L807"/>
    <mergeCell ref="B804:C804"/>
    <mergeCell ref="F804:G804"/>
    <mergeCell ref="H804:I804"/>
    <mergeCell ref="J804:L804"/>
    <mergeCell ref="B805:C805"/>
    <mergeCell ref="F805:G805"/>
    <mergeCell ref="H805:I805"/>
    <mergeCell ref="J805:L805"/>
    <mergeCell ref="B814:C814"/>
    <mergeCell ref="F814:G814"/>
    <mergeCell ref="H814:I814"/>
    <mergeCell ref="J814:L814"/>
    <mergeCell ref="B815:C815"/>
    <mergeCell ref="F815:G815"/>
    <mergeCell ref="H815:I815"/>
    <mergeCell ref="J815:L815"/>
    <mergeCell ref="B812:C812"/>
    <mergeCell ref="F812:G812"/>
    <mergeCell ref="H812:I812"/>
    <mergeCell ref="J812:L812"/>
    <mergeCell ref="B813:C813"/>
    <mergeCell ref="F813:G813"/>
    <mergeCell ref="H813:I813"/>
    <mergeCell ref="J813:L813"/>
    <mergeCell ref="B810:C810"/>
    <mergeCell ref="F810:G810"/>
    <mergeCell ref="H810:I810"/>
    <mergeCell ref="J810:L810"/>
    <mergeCell ref="B811:C811"/>
    <mergeCell ref="F811:G811"/>
    <mergeCell ref="H811:I811"/>
    <mergeCell ref="J811:L811"/>
    <mergeCell ref="B820:C820"/>
    <mergeCell ref="F820:G820"/>
    <mergeCell ref="H820:I820"/>
    <mergeCell ref="J820:L820"/>
    <mergeCell ref="B821:C821"/>
    <mergeCell ref="F821:G821"/>
    <mergeCell ref="H821:I821"/>
    <mergeCell ref="J821:L821"/>
    <mergeCell ref="B818:C818"/>
    <mergeCell ref="F818:G818"/>
    <mergeCell ref="H818:I818"/>
    <mergeCell ref="J818:L818"/>
    <mergeCell ref="B819:C819"/>
    <mergeCell ref="F819:G819"/>
    <mergeCell ref="H819:I819"/>
    <mergeCell ref="J819:L819"/>
    <mergeCell ref="B816:C816"/>
    <mergeCell ref="F816:G816"/>
    <mergeCell ref="H816:I816"/>
    <mergeCell ref="J816:L816"/>
    <mergeCell ref="B817:C817"/>
    <mergeCell ref="F817:G817"/>
    <mergeCell ref="H817:I817"/>
    <mergeCell ref="J817:L817"/>
    <mergeCell ref="B826:C826"/>
    <mergeCell ref="F826:G826"/>
    <mergeCell ref="H826:I826"/>
    <mergeCell ref="J826:L826"/>
    <mergeCell ref="B827:C827"/>
    <mergeCell ref="F827:G827"/>
    <mergeCell ref="H827:I827"/>
    <mergeCell ref="J827:L827"/>
    <mergeCell ref="B824:C824"/>
    <mergeCell ref="F824:G824"/>
    <mergeCell ref="H824:I824"/>
    <mergeCell ref="J824:L824"/>
    <mergeCell ref="B825:C825"/>
    <mergeCell ref="F825:G825"/>
    <mergeCell ref="H825:I825"/>
    <mergeCell ref="J825:L825"/>
    <mergeCell ref="B822:C822"/>
    <mergeCell ref="F822:G822"/>
    <mergeCell ref="H822:I822"/>
    <mergeCell ref="J822:L822"/>
    <mergeCell ref="B823:C823"/>
    <mergeCell ref="F823:G823"/>
    <mergeCell ref="H823:I823"/>
    <mergeCell ref="J823:L823"/>
    <mergeCell ref="B832:C832"/>
    <mergeCell ref="F832:G832"/>
    <mergeCell ref="H832:I832"/>
    <mergeCell ref="J832:L832"/>
    <mergeCell ref="B833:C833"/>
    <mergeCell ref="F833:G833"/>
    <mergeCell ref="H833:I833"/>
    <mergeCell ref="J833:L833"/>
    <mergeCell ref="B830:C830"/>
    <mergeCell ref="F830:G830"/>
    <mergeCell ref="H830:I830"/>
    <mergeCell ref="J830:L830"/>
    <mergeCell ref="B831:C831"/>
    <mergeCell ref="F831:G831"/>
    <mergeCell ref="H831:I831"/>
    <mergeCell ref="J831:L831"/>
    <mergeCell ref="B828:C828"/>
    <mergeCell ref="F828:G828"/>
    <mergeCell ref="H828:I828"/>
    <mergeCell ref="J828:L828"/>
    <mergeCell ref="B829:C829"/>
    <mergeCell ref="F829:G829"/>
    <mergeCell ref="H829:I829"/>
    <mergeCell ref="J829:L829"/>
    <mergeCell ref="B838:C838"/>
    <mergeCell ref="F838:G838"/>
    <mergeCell ref="H838:I838"/>
    <mergeCell ref="J838:L838"/>
    <mergeCell ref="B839:C839"/>
    <mergeCell ref="F839:G839"/>
    <mergeCell ref="H839:I839"/>
    <mergeCell ref="J839:L839"/>
    <mergeCell ref="B836:C836"/>
    <mergeCell ref="F836:G836"/>
    <mergeCell ref="H836:I836"/>
    <mergeCell ref="J836:L836"/>
    <mergeCell ref="B837:C837"/>
    <mergeCell ref="F837:G837"/>
    <mergeCell ref="H837:I837"/>
    <mergeCell ref="J837:L837"/>
    <mergeCell ref="B834:C834"/>
    <mergeCell ref="F834:G834"/>
    <mergeCell ref="H834:I834"/>
    <mergeCell ref="J834:L834"/>
    <mergeCell ref="B835:C835"/>
    <mergeCell ref="F835:G835"/>
    <mergeCell ref="H835:I835"/>
    <mergeCell ref="J835:L835"/>
    <mergeCell ref="B844:C844"/>
    <mergeCell ref="F844:G844"/>
    <mergeCell ref="H844:I844"/>
    <mergeCell ref="J844:L844"/>
    <mergeCell ref="B845:C845"/>
    <mergeCell ref="F845:G845"/>
    <mergeCell ref="H845:I845"/>
    <mergeCell ref="J845:L845"/>
    <mergeCell ref="B842:C842"/>
    <mergeCell ref="F842:G842"/>
    <mergeCell ref="H842:I842"/>
    <mergeCell ref="J842:L842"/>
    <mergeCell ref="B843:C843"/>
    <mergeCell ref="F843:G843"/>
    <mergeCell ref="H843:I843"/>
    <mergeCell ref="J843:L843"/>
    <mergeCell ref="B840:C840"/>
    <mergeCell ref="F840:G840"/>
    <mergeCell ref="H840:I840"/>
    <mergeCell ref="J840:L840"/>
    <mergeCell ref="B841:C841"/>
    <mergeCell ref="F841:G841"/>
    <mergeCell ref="H841:I841"/>
    <mergeCell ref="J841:L841"/>
    <mergeCell ref="B850:C850"/>
    <mergeCell ref="F850:G850"/>
    <mergeCell ref="H850:I850"/>
    <mergeCell ref="J850:L850"/>
    <mergeCell ref="B851:C851"/>
    <mergeCell ref="F851:G851"/>
    <mergeCell ref="H851:I851"/>
    <mergeCell ref="J851:L851"/>
    <mergeCell ref="B848:C848"/>
    <mergeCell ref="F848:G848"/>
    <mergeCell ref="H848:I848"/>
    <mergeCell ref="J848:L848"/>
    <mergeCell ref="B849:C849"/>
    <mergeCell ref="F849:G849"/>
    <mergeCell ref="H849:I849"/>
    <mergeCell ref="J849:L849"/>
    <mergeCell ref="B846:C846"/>
    <mergeCell ref="F846:G846"/>
    <mergeCell ref="H846:I846"/>
    <mergeCell ref="J846:L846"/>
    <mergeCell ref="B847:C847"/>
    <mergeCell ref="F847:G847"/>
    <mergeCell ref="H847:I847"/>
    <mergeCell ref="J847:L847"/>
    <mergeCell ref="F894:G894"/>
    <mergeCell ref="F895:G895"/>
    <mergeCell ref="F896:G896"/>
    <mergeCell ref="F897:G897"/>
    <mergeCell ref="F898:G898"/>
    <mergeCell ref="F899:G899"/>
    <mergeCell ref="F900:G900"/>
    <mergeCell ref="B854:C854"/>
    <mergeCell ref="F854:G854"/>
    <mergeCell ref="H854:I854"/>
    <mergeCell ref="J854:L854"/>
    <mergeCell ref="B855:C855"/>
    <mergeCell ref="F855:G855"/>
    <mergeCell ref="H855:I855"/>
    <mergeCell ref="J855:L855"/>
    <mergeCell ref="B852:C852"/>
    <mergeCell ref="F852:G852"/>
    <mergeCell ref="H852:I852"/>
    <mergeCell ref="J852:L852"/>
    <mergeCell ref="B853:C853"/>
    <mergeCell ref="F853:G853"/>
    <mergeCell ref="H853:I853"/>
    <mergeCell ref="J853:L853"/>
    <mergeCell ref="F888:G888"/>
    <mergeCell ref="H873:I873"/>
    <mergeCell ref="H874:I874"/>
    <mergeCell ref="H875:I875"/>
    <mergeCell ref="H876:I876"/>
    <mergeCell ref="H877:I877"/>
    <mergeCell ref="H892:I892"/>
    <mergeCell ref="H893:I893"/>
    <mergeCell ref="H894:I894"/>
    <mergeCell ref="F924:G924"/>
    <mergeCell ref="F925:G925"/>
    <mergeCell ref="F926:G926"/>
    <mergeCell ref="F927:G927"/>
    <mergeCell ref="F928:G928"/>
    <mergeCell ref="F929:G929"/>
    <mergeCell ref="F930:G930"/>
    <mergeCell ref="F931:G931"/>
    <mergeCell ref="F932:G932"/>
    <mergeCell ref="F933:G933"/>
    <mergeCell ref="F856:G856"/>
    <mergeCell ref="F857:G857"/>
    <mergeCell ref="F858:G858"/>
    <mergeCell ref="F859:G859"/>
    <mergeCell ref="F860:G860"/>
    <mergeCell ref="F861:G861"/>
    <mergeCell ref="F862:G862"/>
    <mergeCell ref="F863:G863"/>
    <mergeCell ref="F864:G864"/>
    <mergeCell ref="F865:G865"/>
    <mergeCell ref="F866:G866"/>
    <mergeCell ref="F867:G867"/>
    <mergeCell ref="F868:G868"/>
    <mergeCell ref="F869:G869"/>
    <mergeCell ref="F870:G870"/>
    <mergeCell ref="F871:G871"/>
    <mergeCell ref="F889:G889"/>
    <mergeCell ref="F890:G890"/>
    <mergeCell ref="F891:G891"/>
    <mergeCell ref="F892:G892"/>
    <mergeCell ref="F922:G922"/>
    <mergeCell ref="F893:G893"/>
    <mergeCell ref="F958:G958"/>
    <mergeCell ref="F959:G959"/>
    <mergeCell ref="F960:G960"/>
    <mergeCell ref="F961:G961"/>
    <mergeCell ref="F962:G962"/>
    <mergeCell ref="F963:G963"/>
    <mergeCell ref="F964:G964"/>
    <mergeCell ref="F965:G965"/>
    <mergeCell ref="F966:G966"/>
    <mergeCell ref="F901:G901"/>
    <mergeCell ref="F902:G902"/>
    <mergeCell ref="F903:G903"/>
    <mergeCell ref="F904:G904"/>
    <mergeCell ref="F905:G905"/>
    <mergeCell ref="F872:G872"/>
    <mergeCell ref="F873:G873"/>
    <mergeCell ref="F874:G874"/>
    <mergeCell ref="F875:G875"/>
    <mergeCell ref="F876:G876"/>
    <mergeCell ref="F877:G877"/>
    <mergeCell ref="F878:G878"/>
    <mergeCell ref="F879:G879"/>
    <mergeCell ref="F880:G880"/>
    <mergeCell ref="F881:G881"/>
    <mergeCell ref="F882:G882"/>
    <mergeCell ref="F883:G883"/>
    <mergeCell ref="F884:G884"/>
    <mergeCell ref="F885:G885"/>
    <mergeCell ref="F886:G886"/>
    <mergeCell ref="F887:G887"/>
    <mergeCell ref="F956:G956"/>
    <mergeCell ref="F923:G923"/>
    <mergeCell ref="F992:G992"/>
    <mergeCell ref="F993:G993"/>
    <mergeCell ref="F994:G994"/>
    <mergeCell ref="F995:G995"/>
    <mergeCell ref="F996:G996"/>
    <mergeCell ref="F997:G997"/>
    <mergeCell ref="F998:G998"/>
    <mergeCell ref="F999:G999"/>
    <mergeCell ref="F934:G934"/>
    <mergeCell ref="F935:G935"/>
    <mergeCell ref="F936:G936"/>
    <mergeCell ref="F937:G937"/>
    <mergeCell ref="F938:G938"/>
    <mergeCell ref="F939:G939"/>
    <mergeCell ref="F906:G906"/>
    <mergeCell ref="F907:G907"/>
    <mergeCell ref="F908:G908"/>
    <mergeCell ref="F909:G909"/>
    <mergeCell ref="F910:G910"/>
    <mergeCell ref="F911:G911"/>
    <mergeCell ref="F912:G912"/>
    <mergeCell ref="F913:G913"/>
    <mergeCell ref="F914:G914"/>
    <mergeCell ref="F915:G915"/>
    <mergeCell ref="F916:G916"/>
    <mergeCell ref="F917:G917"/>
    <mergeCell ref="F918:G918"/>
    <mergeCell ref="F919:G919"/>
    <mergeCell ref="F920:G920"/>
    <mergeCell ref="F921:G921"/>
    <mergeCell ref="F990:G990"/>
    <mergeCell ref="F957:G957"/>
    <mergeCell ref="F1026:G1026"/>
    <mergeCell ref="F1027:G1027"/>
    <mergeCell ref="F1028:G1028"/>
    <mergeCell ref="F1029:G1029"/>
    <mergeCell ref="F1030:G1030"/>
    <mergeCell ref="F1031:G1031"/>
    <mergeCell ref="F1032:G1032"/>
    <mergeCell ref="F967:G967"/>
    <mergeCell ref="F968:G968"/>
    <mergeCell ref="F969:G969"/>
    <mergeCell ref="F970:G970"/>
    <mergeCell ref="F971:G971"/>
    <mergeCell ref="F972:G972"/>
    <mergeCell ref="F973:G973"/>
    <mergeCell ref="F940:G940"/>
    <mergeCell ref="F941:G941"/>
    <mergeCell ref="F942:G942"/>
    <mergeCell ref="F943:G943"/>
    <mergeCell ref="F944:G944"/>
    <mergeCell ref="F945:G945"/>
    <mergeCell ref="F946:G946"/>
    <mergeCell ref="F947:G947"/>
    <mergeCell ref="F948:G948"/>
    <mergeCell ref="F949:G949"/>
    <mergeCell ref="F950:G950"/>
    <mergeCell ref="F951:G951"/>
    <mergeCell ref="F952:G952"/>
    <mergeCell ref="F953:G953"/>
    <mergeCell ref="F954:G954"/>
    <mergeCell ref="F955:G955"/>
    <mergeCell ref="F1024:G1024"/>
    <mergeCell ref="F991:G991"/>
    <mergeCell ref="F1060:G1060"/>
    <mergeCell ref="F1061:G1061"/>
    <mergeCell ref="F1062:G1062"/>
    <mergeCell ref="F1063:G1063"/>
    <mergeCell ref="F1064:G1064"/>
    <mergeCell ref="F1065:G1065"/>
    <mergeCell ref="F1000:G1000"/>
    <mergeCell ref="F1001:G1001"/>
    <mergeCell ref="F1002:G1002"/>
    <mergeCell ref="F1003:G1003"/>
    <mergeCell ref="F1004:G1004"/>
    <mergeCell ref="F1005:G1005"/>
    <mergeCell ref="F1006:G1006"/>
    <mergeCell ref="F1007:G1007"/>
    <mergeCell ref="F974:G974"/>
    <mergeCell ref="F975:G975"/>
    <mergeCell ref="F976:G976"/>
    <mergeCell ref="F977:G977"/>
    <mergeCell ref="F978:G978"/>
    <mergeCell ref="F979:G979"/>
    <mergeCell ref="F980:G980"/>
    <mergeCell ref="F981:G981"/>
    <mergeCell ref="F982:G982"/>
    <mergeCell ref="F983:G983"/>
    <mergeCell ref="F984:G984"/>
    <mergeCell ref="F985:G985"/>
    <mergeCell ref="F986:G986"/>
    <mergeCell ref="F987:G987"/>
    <mergeCell ref="F988:G988"/>
    <mergeCell ref="F989:G989"/>
    <mergeCell ref="F1058:G1058"/>
    <mergeCell ref="F1025:G1025"/>
    <mergeCell ref="F1094:G1094"/>
    <mergeCell ref="F1095:G1095"/>
    <mergeCell ref="F1096:G1096"/>
    <mergeCell ref="F1097:G1097"/>
    <mergeCell ref="F1098:G1098"/>
    <mergeCell ref="F1033:G1033"/>
    <mergeCell ref="F1034:G1034"/>
    <mergeCell ref="F1035:G1035"/>
    <mergeCell ref="F1036:G1036"/>
    <mergeCell ref="F1037:G1037"/>
    <mergeCell ref="F1038:G1038"/>
    <mergeCell ref="F1039:G1039"/>
    <mergeCell ref="F1040:G1040"/>
    <mergeCell ref="F1041:G1041"/>
    <mergeCell ref="F1008:G1008"/>
    <mergeCell ref="F1009:G1009"/>
    <mergeCell ref="F1010:G1010"/>
    <mergeCell ref="F1011:G1011"/>
    <mergeCell ref="F1012:G1012"/>
    <mergeCell ref="F1013:G1013"/>
    <mergeCell ref="F1014:G1014"/>
    <mergeCell ref="F1015:G1015"/>
    <mergeCell ref="F1016:G1016"/>
    <mergeCell ref="F1017:G1017"/>
    <mergeCell ref="F1018:G1018"/>
    <mergeCell ref="F1019:G1019"/>
    <mergeCell ref="F1020:G1020"/>
    <mergeCell ref="F1021:G1021"/>
    <mergeCell ref="F1022:G1022"/>
    <mergeCell ref="F1023:G1023"/>
    <mergeCell ref="F1092:G1092"/>
    <mergeCell ref="F1059:G1059"/>
    <mergeCell ref="F1128:G1128"/>
    <mergeCell ref="F1129:G1129"/>
    <mergeCell ref="F1130:G1130"/>
    <mergeCell ref="F1131:G1131"/>
    <mergeCell ref="F1066:G1066"/>
    <mergeCell ref="F1067:G1067"/>
    <mergeCell ref="F1068:G1068"/>
    <mergeCell ref="F1069:G1069"/>
    <mergeCell ref="F1070:G1070"/>
    <mergeCell ref="F1071:G1071"/>
    <mergeCell ref="F1072:G1072"/>
    <mergeCell ref="F1073:G1073"/>
    <mergeCell ref="F1074:G1074"/>
    <mergeCell ref="F1075:G1075"/>
    <mergeCell ref="F1042:G1042"/>
    <mergeCell ref="F1043:G1043"/>
    <mergeCell ref="F1044:G1044"/>
    <mergeCell ref="F1045:G1045"/>
    <mergeCell ref="F1046:G1046"/>
    <mergeCell ref="F1047:G1047"/>
    <mergeCell ref="F1048:G1048"/>
    <mergeCell ref="F1049:G1049"/>
    <mergeCell ref="F1050:G1050"/>
    <mergeCell ref="F1051:G1051"/>
    <mergeCell ref="F1052:G1052"/>
    <mergeCell ref="F1053:G1053"/>
    <mergeCell ref="F1054:G1054"/>
    <mergeCell ref="F1055:G1055"/>
    <mergeCell ref="F1056:G1056"/>
    <mergeCell ref="F1057:G1057"/>
    <mergeCell ref="F1126:G1126"/>
    <mergeCell ref="F1093:G1093"/>
    <mergeCell ref="F1162:G1162"/>
    <mergeCell ref="F1163:G1163"/>
    <mergeCell ref="F1164:G1164"/>
    <mergeCell ref="F1099:G1099"/>
    <mergeCell ref="F1100:G1100"/>
    <mergeCell ref="F1101:G1101"/>
    <mergeCell ref="F1102:G1102"/>
    <mergeCell ref="F1103:G1103"/>
    <mergeCell ref="F1104:G1104"/>
    <mergeCell ref="F1105:G1105"/>
    <mergeCell ref="F1106:G1106"/>
    <mergeCell ref="F1107:G1107"/>
    <mergeCell ref="F1108:G1108"/>
    <mergeCell ref="F1109:G1109"/>
    <mergeCell ref="F1076:G1076"/>
    <mergeCell ref="F1077:G1077"/>
    <mergeCell ref="F1078:G1078"/>
    <mergeCell ref="F1079:G1079"/>
    <mergeCell ref="F1080:G1080"/>
    <mergeCell ref="F1081:G1081"/>
    <mergeCell ref="F1082:G1082"/>
    <mergeCell ref="F1083:G1083"/>
    <mergeCell ref="F1084:G1084"/>
    <mergeCell ref="F1085:G1085"/>
    <mergeCell ref="F1086:G1086"/>
    <mergeCell ref="F1087:G1087"/>
    <mergeCell ref="F1088:G1088"/>
    <mergeCell ref="F1089:G1089"/>
    <mergeCell ref="F1090:G1090"/>
    <mergeCell ref="F1091:G1091"/>
    <mergeCell ref="F1160:G1160"/>
    <mergeCell ref="F1127:G1127"/>
    <mergeCell ref="F1196:G1196"/>
    <mergeCell ref="F1197:G1197"/>
    <mergeCell ref="F1132:G1132"/>
    <mergeCell ref="F1133:G1133"/>
    <mergeCell ref="F1134:G1134"/>
    <mergeCell ref="F1135:G1135"/>
    <mergeCell ref="F1136:G1136"/>
    <mergeCell ref="F1137:G1137"/>
    <mergeCell ref="F1138:G1138"/>
    <mergeCell ref="F1139:G1139"/>
    <mergeCell ref="F1140:G1140"/>
    <mergeCell ref="F1141:G1141"/>
    <mergeCell ref="F1142:G1142"/>
    <mergeCell ref="F1143:G1143"/>
    <mergeCell ref="F1110:G1110"/>
    <mergeCell ref="F1111:G1111"/>
    <mergeCell ref="F1112:G1112"/>
    <mergeCell ref="F1113:G1113"/>
    <mergeCell ref="F1114:G1114"/>
    <mergeCell ref="F1115:G1115"/>
    <mergeCell ref="F1116:G1116"/>
    <mergeCell ref="F1117:G1117"/>
    <mergeCell ref="F1118:G1118"/>
    <mergeCell ref="F1119:G1119"/>
    <mergeCell ref="F1120:G1120"/>
    <mergeCell ref="F1121:G1121"/>
    <mergeCell ref="F1122:G1122"/>
    <mergeCell ref="F1123:G1123"/>
    <mergeCell ref="F1124:G1124"/>
    <mergeCell ref="F1125:G1125"/>
    <mergeCell ref="F1194:G1194"/>
    <mergeCell ref="F1161:G1161"/>
    <mergeCell ref="F1230:G1230"/>
    <mergeCell ref="F1165:G1165"/>
    <mergeCell ref="F1166:G1166"/>
    <mergeCell ref="F1167:G1167"/>
    <mergeCell ref="F1168:G1168"/>
    <mergeCell ref="F1169:G1169"/>
    <mergeCell ref="F1170:G1170"/>
    <mergeCell ref="F1171:G1171"/>
    <mergeCell ref="F1172:G1172"/>
    <mergeCell ref="F1173:G1173"/>
    <mergeCell ref="F1174:G1174"/>
    <mergeCell ref="F1175:G1175"/>
    <mergeCell ref="F1176:G1176"/>
    <mergeCell ref="F1177:G1177"/>
    <mergeCell ref="F1144:G1144"/>
    <mergeCell ref="F1145:G1145"/>
    <mergeCell ref="F1146:G1146"/>
    <mergeCell ref="F1147:G1147"/>
    <mergeCell ref="F1148:G1148"/>
    <mergeCell ref="F1149:G1149"/>
    <mergeCell ref="F1150:G1150"/>
    <mergeCell ref="F1151:G1151"/>
    <mergeCell ref="F1152:G1152"/>
    <mergeCell ref="F1153:G1153"/>
    <mergeCell ref="F1154:G1154"/>
    <mergeCell ref="F1155:G1155"/>
    <mergeCell ref="F1156:G1156"/>
    <mergeCell ref="F1157:G1157"/>
    <mergeCell ref="F1158:G1158"/>
    <mergeCell ref="F1159:G1159"/>
    <mergeCell ref="F1228:G1228"/>
    <mergeCell ref="F1195:G1195"/>
    <mergeCell ref="F1263:G1263"/>
    <mergeCell ref="F1198:G1198"/>
    <mergeCell ref="F1199:G1199"/>
    <mergeCell ref="F1200:G1200"/>
    <mergeCell ref="F1201:G1201"/>
    <mergeCell ref="F1202:G1202"/>
    <mergeCell ref="F1203:G1203"/>
    <mergeCell ref="F1204:G1204"/>
    <mergeCell ref="F1205:G1205"/>
    <mergeCell ref="F1206:G1206"/>
    <mergeCell ref="F1207:G1207"/>
    <mergeCell ref="F1208:G1208"/>
    <mergeCell ref="F1209:G1209"/>
    <mergeCell ref="F1210:G1210"/>
    <mergeCell ref="F1211:G1211"/>
    <mergeCell ref="F1178:G1178"/>
    <mergeCell ref="F1179:G1179"/>
    <mergeCell ref="F1180:G1180"/>
    <mergeCell ref="F1181:G1181"/>
    <mergeCell ref="F1182:G1182"/>
    <mergeCell ref="F1183:G1183"/>
    <mergeCell ref="F1184:G1184"/>
    <mergeCell ref="F1185:G1185"/>
    <mergeCell ref="F1186:G1186"/>
    <mergeCell ref="F1187:G1187"/>
    <mergeCell ref="F1188:G1188"/>
    <mergeCell ref="F1189:G1189"/>
    <mergeCell ref="F1190:G1190"/>
    <mergeCell ref="F1191:G1191"/>
    <mergeCell ref="F1192:G1192"/>
    <mergeCell ref="F1193:G1193"/>
    <mergeCell ref="F1262:G1262"/>
    <mergeCell ref="F1231:G1231"/>
    <mergeCell ref="F1232:G1232"/>
    <mergeCell ref="F1233:G1233"/>
    <mergeCell ref="F1234:G1234"/>
    <mergeCell ref="F1235:G1235"/>
    <mergeCell ref="F1236:G1236"/>
    <mergeCell ref="F1237:G1237"/>
    <mergeCell ref="F1238:G1238"/>
    <mergeCell ref="F1239:G1239"/>
    <mergeCell ref="F1240:G1240"/>
    <mergeCell ref="F1241:G1241"/>
    <mergeCell ref="F1242:G1242"/>
    <mergeCell ref="F1243:G1243"/>
    <mergeCell ref="F1244:G1244"/>
    <mergeCell ref="F1245:G1245"/>
    <mergeCell ref="F1212:G1212"/>
    <mergeCell ref="F1213:G1213"/>
    <mergeCell ref="F1214:G1214"/>
    <mergeCell ref="F1215:G1215"/>
    <mergeCell ref="F1216:G1216"/>
    <mergeCell ref="F1217:G1217"/>
    <mergeCell ref="F1218:G1218"/>
    <mergeCell ref="F1219:G1219"/>
    <mergeCell ref="F1220:G1220"/>
    <mergeCell ref="F1221:G1221"/>
    <mergeCell ref="F1222:G1222"/>
    <mergeCell ref="F1223:G1223"/>
    <mergeCell ref="F1224:G1224"/>
    <mergeCell ref="F1225:G1225"/>
    <mergeCell ref="F1226:G1226"/>
    <mergeCell ref="F1227:G1227"/>
    <mergeCell ref="F1229:G1229"/>
    <mergeCell ref="F1264:G1264"/>
    <mergeCell ref="F1265:G1265"/>
    <mergeCell ref="F1266:G1266"/>
    <mergeCell ref="F1267:G1267"/>
    <mergeCell ref="F1268:G1268"/>
    <mergeCell ref="F1269:G1269"/>
    <mergeCell ref="F1270:G1270"/>
    <mergeCell ref="F1271:G1271"/>
    <mergeCell ref="F1272:G1272"/>
    <mergeCell ref="F1273:G1273"/>
    <mergeCell ref="F1274:G1274"/>
    <mergeCell ref="F1275:G1275"/>
    <mergeCell ref="F1276:G1276"/>
    <mergeCell ref="F1277:G1277"/>
    <mergeCell ref="F1278:G1278"/>
    <mergeCell ref="F1279:G1279"/>
    <mergeCell ref="F1246:G1246"/>
    <mergeCell ref="F1247:G1247"/>
    <mergeCell ref="F1248:G1248"/>
    <mergeCell ref="F1249:G1249"/>
    <mergeCell ref="F1250:G1250"/>
    <mergeCell ref="F1251:G1251"/>
    <mergeCell ref="F1252:G1252"/>
    <mergeCell ref="F1253:G1253"/>
    <mergeCell ref="F1254:G1254"/>
    <mergeCell ref="F1255:G1255"/>
    <mergeCell ref="F1256:G1256"/>
    <mergeCell ref="F1257:G1257"/>
    <mergeCell ref="F1258:G1258"/>
    <mergeCell ref="F1259:G1259"/>
    <mergeCell ref="F1260:G1260"/>
    <mergeCell ref="F1261:G1261"/>
    <mergeCell ref="F1280:G1280"/>
    <mergeCell ref="F1281:G1281"/>
    <mergeCell ref="F1282:G1282"/>
    <mergeCell ref="F1283:G1283"/>
    <mergeCell ref="F1284:G1284"/>
    <mergeCell ref="F1285:G1285"/>
    <mergeCell ref="F1286:G1286"/>
    <mergeCell ref="F1287:G1287"/>
    <mergeCell ref="F1288:G1288"/>
    <mergeCell ref="F1289:G1289"/>
    <mergeCell ref="F1290:G1290"/>
    <mergeCell ref="F1291:G1291"/>
    <mergeCell ref="F1292:G1292"/>
    <mergeCell ref="F1293:G1293"/>
    <mergeCell ref="F1294:G1294"/>
    <mergeCell ref="F1295:G1295"/>
    <mergeCell ref="F1296:G1296"/>
    <mergeCell ref="F1297:G1297"/>
    <mergeCell ref="F1298:G1298"/>
    <mergeCell ref="F1299:G1299"/>
    <mergeCell ref="F1300:G1300"/>
    <mergeCell ref="F1301:G1301"/>
    <mergeCell ref="F1302:G1302"/>
    <mergeCell ref="F1303:G1303"/>
    <mergeCell ref="F1304:G1304"/>
    <mergeCell ref="F1305:G1305"/>
    <mergeCell ref="F1306:G1306"/>
    <mergeCell ref="F1307:G1307"/>
    <mergeCell ref="F1308:G1308"/>
    <mergeCell ref="F1309:G1309"/>
    <mergeCell ref="F1310:G1310"/>
    <mergeCell ref="F1311:G1311"/>
    <mergeCell ref="F1312:G1312"/>
    <mergeCell ref="F1313:G1313"/>
    <mergeCell ref="F1314:G1314"/>
    <mergeCell ref="F1315:G1315"/>
    <mergeCell ref="F1316:G1316"/>
    <mergeCell ref="F1317:G1317"/>
    <mergeCell ref="F1318:G1318"/>
    <mergeCell ref="F1319:G1319"/>
    <mergeCell ref="F1320:G1320"/>
    <mergeCell ref="F1321:G1321"/>
    <mergeCell ref="F1322:G1322"/>
    <mergeCell ref="F1323:G1323"/>
    <mergeCell ref="F1324:G1324"/>
    <mergeCell ref="F1325:G1325"/>
    <mergeCell ref="F1326:G1326"/>
    <mergeCell ref="F1327:G1327"/>
    <mergeCell ref="F1328:G1328"/>
    <mergeCell ref="F1329:G1329"/>
    <mergeCell ref="F1330:G1330"/>
    <mergeCell ref="F1365:G1365"/>
    <mergeCell ref="F1366:G1366"/>
    <mergeCell ref="F1331:G1331"/>
    <mergeCell ref="F1332:G1332"/>
    <mergeCell ref="F1333:G1333"/>
    <mergeCell ref="F1334:G1334"/>
    <mergeCell ref="F1335:G1335"/>
    <mergeCell ref="F1336:G1336"/>
    <mergeCell ref="F1337:G1337"/>
    <mergeCell ref="F1338:G1338"/>
    <mergeCell ref="F1339:G1339"/>
    <mergeCell ref="F1340:G1340"/>
    <mergeCell ref="F1341:G1341"/>
    <mergeCell ref="F1342:G1342"/>
    <mergeCell ref="F1343:G1343"/>
    <mergeCell ref="F1344:G1344"/>
    <mergeCell ref="F1345:G1345"/>
    <mergeCell ref="F1346:G1346"/>
    <mergeCell ref="F1347:G1347"/>
    <mergeCell ref="F1348:G1348"/>
    <mergeCell ref="F1349:G1349"/>
    <mergeCell ref="F1350:G1350"/>
    <mergeCell ref="F1351:G1351"/>
    <mergeCell ref="F1352:G1352"/>
    <mergeCell ref="F1353:G1353"/>
    <mergeCell ref="F1354:G1354"/>
    <mergeCell ref="F1355:G1355"/>
    <mergeCell ref="F1356:G1356"/>
    <mergeCell ref="F1357:G1357"/>
    <mergeCell ref="F1358:G1358"/>
    <mergeCell ref="F1359:G1359"/>
    <mergeCell ref="F1360:G1360"/>
    <mergeCell ref="F1361:G1361"/>
    <mergeCell ref="F1362:G1362"/>
    <mergeCell ref="F1363:G1363"/>
    <mergeCell ref="F1364:G1364"/>
    <mergeCell ref="F1367:G1367"/>
    <mergeCell ref="F1368:G1368"/>
    <mergeCell ref="F1369:G1369"/>
    <mergeCell ref="F1370:G1370"/>
    <mergeCell ref="F1371:G1371"/>
    <mergeCell ref="F1372:G1372"/>
    <mergeCell ref="F1373:G1373"/>
    <mergeCell ref="F1374:G1374"/>
    <mergeCell ref="F1375:G1375"/>
    <mergeCell ref="F1376:G1376"/>
    <mergeCell ref="F1377:G1377"/>
    <mergeCell ref="F1378:G1378"/>
    <mergeCell ref="F1379:G1379"/>
    <mergeCell ref="F1380:G1380"/>
    <mergeCell ref="F1381:G1381"/>
    <mergeCell ref="F1395:G1395"/>
    <mergeCell ref="F1396:G1396"/>
    <mergeCell ref="F1382:G1382"/>
    <mergeCell ref="F1383:G1383"/>
    <mergeCell ref="F1384:G1384"/>
    <mergeCell ref="F1385:G1385"/>
    <mergeCell ref="F1386:G1386"/>
    <mergeCell ref="F1387:G1387"/>
    <mergeCell ref="F1388:G1388"/>
    <mergeCell ref="F1389:G1389"/>
    <mergeCell ref="F1390:G1390"/>
    <mergeCell ref="F1391:G1391"/>
    <mergeCell ref="F1392:G1392"/>
    <mergeCell ref="F1393:G1393"/>
    <mergeCell ref="F1394:G1394"/>
    <mergeCell ref="F1397:G1397"/>
    <mergeCell ref="F1398:G1398"/>
    <mergeCell ref="F1401:G1401"/>
    <mergeCell ref="F1402:G1402"/>
    <mergeCell ref="F1403:G1403"/>
    <mergeCell ref="F1404:G1404"/>
    <mergeCell ref="F1405:G1405"/>
    <mergeCell ref="F1406:G1406"/>
    <mergeCell ref="F1407:G1407"/>
    <mergeCell ref="F1408:G1408"/>
    <mergeCell ref="F1409:G1409"/>
    <mergeCell ref="F1410:G1410"/>
    <mergeCell ref="F1411:G1411"/>
    <mergeCell ref="F1412:G1412"/>
    <mergeCell ref="F1413:G1413"/>
    <mergeCell ref="F1399:G1399"/>
    <mergeCell ref="F1400:G1400"/>
    <mergeCell ref="F1414:G1414"/>
    <mergeCell ref="F1415:G1415"/>
    <mergeCell ref="F1429:G1429"/>
    <mergeCell ref="F1430:G1430"/>
    <mergeCell ref="F1416:G1416"/>
    <mergeCell ref="F1417:G1417"/>
    <mergeCell ref="F1418:G1418"/>
    <mergeCell ref="F1419:G1419"/>
    <mergeCell ref="F1420:G1420"/>
    <mergeCell ref="F1421:G1421"/>
    <mergeCell ref="F1422:G1422"/>
    <mergeCell ref="F1423:G1423"/>
    <mergeCell ref="F1424:G1424"/>
    <mergeCell ref="F1425:G1425"/>
    <mergeCell ref="F1426:G1426"/>
    <mergeCell ref="F1427:G1427"/>
    <mergeCell ref="F1428:G1428"/>
    <mergeCell ref="F1431:G1431"/>
    <mergeCell ref="F1432:G1432"/>
    <mergeCell ref="F1435:G1435"/>
    <mergeCell ref="F1436:G1436"/>
    <mergeCell ref="F1437:G1437"/>
    <mergeCell ref="F1438:G1438"/>
    <mergeCell ref="F1439:G1439"/>
    <mergeCell ref="F1440:G1440"/>
    <mergeCell ref="F1441:G1441"/>
    <mergeCell ref="F1442:G1442"/>
    <mergeCell ref="F1443:G1443"/>
    <mergeCell ref="F1444:G1444"/>
    <mergeCell ref="F1445:G1445"/>
    <mergeCell ref="F1446:G1446"/>
    <mergeCell ref="F1447:G1447"/>
    <mergeCell ref="F1433:G1433"/>
    <mergeCell ref="F1434:G1434"/>
    <mergeCell ref="F1448:G1448"/>
    <mergeCell ref="F1449:G1449"/>
    <mergeCell ref="F1463:G1463"/>
    <mergeCell ref="F1464:G1464"/>
    <mergeCell ref="F1450:G1450"/>
    <mergeCell ref="F1451:G1451"/>
    <mergeCell ref="F1452:G1452"/>
    <mergeCell ref="F1453:G1453"/>
    <mergeCell ref="F1454:G1454"/>
    <mergeCell ref="F1455:G1455"/>
    <mergeCell ref="F1456:G1456"/>
    <mergeCell ref="F1457:G1457"/>
    <mergeCell ref="F1458:G1458"/>
    <mergeCell ref="F1459:G1459"/>
    <mergeCell ref="F1460:G1460"/>
    <mergeCell ref="F1461:G1461"/>
    <mergeCell ref="F1462:G1462"/>
    <mergeCell ref="F1465:G1465"/>
    <mergeCell ref="F1466:G1466"/>
    <mergeCell ref="F1469:G1469"/>
    <mergeCell ref="F1470:G1470"/>
    <mergeCell ref="F1471:G1471"/>
    <mergeCell ref="F1472:G1472"/>
    <mergeCell ref="F1473:G1473"/>
    <mergeCell ref="F1474:G1474"/>
    <mergeCell ref="F1475:G1475"/>
    <mergeCell ref="F1476:G1476"/>
    <mergeCell ref="F1477:G1477"/>
    <mergeCell ref="F1478:G1478"/>
    <mergeCell ref="F1479:G1479"/>
    <mergeCell ref="F1480:G1480"/>
    <mergeCell ref="F1481:G1481"/>
    <mergeCell ref="F1467:G1467"/>
    <mergeCell ref="F1468:G1468"/>
    <mergeCell ref="F1482:G1482"/>
    <mergeCell ref="F1483:G1483"/>
    <mergeCell ref="F1497:G1497"/>
    <mergeCell ref="F1498:G1498"/>
    <mergeCell ref="F1484:G1484"/>
    <mergeCell ref="F1485:G1485"/>
    <mergeCell ref="F1486:G1486"/>
    <mergeCell ref="F1487:G1487"/>
    <mergeCell ref="F1488:G1488"/>
    <mergeCell ref="F1489:G1489"/>
    <mergeCell ref="F1490:G1490"/>
    <mergeCell ref="F1491:G1491"/>
    <mergeCell ref="F1492:G1492"/>
    <mergeCell ref="F1493:G1493"/>
    <mergeCell ref="F1494:G1494"/>
    <mergeCell ref="F1495:G1495"/>
    <mergeCell ref="F1496:G1496"/>
    <mergeCell ref="F1499:G1499"/>
    <mergeCell ref="F1500:G1500"/>
    <mergeCell ref="F1503:G1503"/>
    <mergeCell ref="F1504:G1504"/>
    <mergeCell ref="F1505:G1505"/>
    <mergeCell ref="F1506:G1506"/>
    <mergeCell ref="F1507:G1507"/>
    <mergeCell ref="F1508:G1508"/>
    <mergeCell ref="F1509:G1509"/>
    <mergeCell ref="F1510:G1510"/>
    <mergeCell ref="F1511:G1511"/>
    <mergeCell ref="F1512:G1512"/>
    <mergeCell ref="F1513:G1513"/>
    <mergeCell ref="F1514:G1514"/>
    <mergeCell ref="F1515:G1515"/>
    <mergeCell ref="F1501:G1501"/>
    <mergeCell ref="F1502:G1502"/>
    <mergeCell ref="F1516:G1516"/>
    <mergeCell ref="F1517:G1517"/>
    <mergeCell ref="F1531:G1531"/>
    <mergeCell ref="F1532:G1532"/>
    <mergeCell ref="F1518:G1518"/>
    <mergeCell ref="F1519:G1519"/>
    <mergeCell ref="F1520:G1520"/>
    <mergeCell ref="F1521:G1521"/>
    <mergeCell ref="F1522:G1522"/>
    <mergeCell ref="F1523:G1523"/>
    <mergeCell ref="F1524:G1524"/>
    <mergeCell ref="F1525:G1525"/>
    <mergeCell ref="F1526:G1526"/>
    <mergeCell ref="F1527:G1527"/>
    <mergeCell ref="F1528:G1528"/>
    <mergeCell ref="F1529:G1529"/>
    <mergeCell ref="F1530:G1530"/>
    <mergeCell ref="F1533:G1533"/>
    <mergeCell ref="F1534:G1534"/>
    <mergeCell ref="F1537:G1537"/>
    <mergeCell ref="F1538:G1538"/>
    <mergeCell ref="F1539:G1539"/>
    <mergeCell ref="F1540:G1540"/>
    <mergeCell ref="F1541:G1541"/>
    <mergeCell ref="F1542:G1542"/>
    <mergeCell ref="F1543:G1543"/>
    <mergeCell ref="F1544:G1544"/>
    <mergeCell ref="F1545:G1545"/>
    <mergeCell ref="F1546:G1546"/>
    <mergeCell ref="F1547:G1547"/>
    <mergeCell ref="F1548:G1548"/>
    <mergeCell ref="F1549:G1549"/>
    <mergeCell ref="F1535:G1535"/>
    <mergeCell ref="F1536:G1536"/>
    <mergeCell ref="F1550:G1550"/>
    <mergeCell ref="F1551:G1551"/>
    <mergeCell ref="F1565:G1565"/>
    <mergeCell ref="F1566:G1566"/>
    <mergeCell ref="F1552:G1552"/>
    <mergeCell ref="F1553:G1553"/>
    <mergeCell ref="F1554:G1554"/>
    <mergeCell ref="F1555:G1555"/>
    <mergeCell ref="F1556:G1556"/>
    <mergeCell ref="F1557:G1557"/>
    <mergeCell ref="F1558:G1558"/>
    <mergeCell ref="F1559:G1559"/>
    <mergeCell ref="F1560:G1560"/>
    <mergeCell ref="F1561:G1561"/>
    <mergeCell ref="F1562:G1562"/>
    <mergeCell ref="F1563:G1563"/>
    <mergeCell ref="F1564:G1564"/>
    <mergeCell ref="F1567:G1567"/>
    <mergeCell ref="F1568:G1568"/>
    <mergeCell ref="F1571:G1571"/>
    <mergeCell ref="F1572:G1572"/>
    <mergeCell ref="F1573:G1573"/>
    <mergeCell ref="F1574:G1574"/>
    <mergeCell ref="F1575:G1575"/>
    <mergeCell ref="F1576:G1576"/>
    <mergeCell ref="F1577:G1577"/>
    <mergeCell ref="F1578:G1578"/>
    <mergeCell ref="F1579:G1579"/>
    <mergeCell ref="F1580:G1580"/>
    <mergeCell ref="F1581:G1581"/>
    <mergeCell ref="F1582:G1582"/>
    <mergeCell ref="F1583:G1583"/>
    <mergeCell ref="F1569:G1569"/>
    <mergeCell ref="F1570:G1570"/>
    <mergeCell ref="F1584:G1584"/>
    <mergeCell ref="F1585:G1585"/>
    <mergeCell ref="F1599:G1599"/>
    <mergeCell ref="F1600:G1600"/>
    <mergeCell ref="F1586:G1586"/>
    <mergeCell ref="F1587:G1587"/>
    <mergeCell ref="F1588:G1588"/>
    <mergeCell ref="F1589:G1589"/>
    <mergeCell ref="F1590:G1590"/>
    <mergeCell ref="F1591:G1591"/>
    <mergeCell ref="F1592:G1592"/>
    <mergeCell ref="F1593:G1593"/>
    <mergeCell ref="F1594:G1594"/>
    <mergeCell ref="F1595:G1595"/>
    <mergeCell ref="F1596:G1596"/>
    <mergeCell ref="F1597:G1597"/>
    <mergeCell ref="F1598:G1598"/>
    <mergeCell ref="F1601:G1601"/>
    <mergeCell ref="F1602:G1602"/>
    <mergeCell ref="F1605:G1605"/>
    <mergeCell ref="F1606:G1606"/>
    <mergeCell ref="F1607:G1607"/>
    <mergeCell ref="F1608:G1608"/>
    <mergeCell ref="F1609:G1609"/>
    <mergeCell ref="F1610:G1610"/>
    <mergeCell ref="F1611:G1611"/>
    <mergeCell ref="F1612:G1612"/>
    <mergeCell ref="F1613:G1613"/>
    <mergeCell ref="F1614:G1614"/>
    <mergeCell ref="F1615:G1615"/>
    <mergeCell ref="F1616:G1616"/>
    <mergeCell ref="F1617:G1617"/>
    <mergeCell ref="F1603:G1603"/>
    <mergeCell ref="F1604:G1604"/>
    <mergeCell ref="F1618:G1618"/>
    <mergeCell ref="F1619:G1619"/>
    <mergeCell ref="F1633:G1633"/>
    <mergeCell ref="F1634:G1634"/>
    <mergeCell ref="F1620:G1620"/>
    <mergeCell ref="F1621:G1621"/>
    <mergeCell ref="F1622:G1622"/>
    <mergeCell ref="F1623:G1623"/>
    <mergeCell ref="F1624:G1624"/>
    <mergeCell ref="F1625:G1625"/>
    <mergeCell ref="F1626:G1626"/>
    <mergeCell ref="F1627:G1627"/>
    <mergeCell ref="F1628:G1628"/>
    <mergeCell ref="F1629:G1629"/>
    <mergeCell ref="F1630:G1630"/>
    <mergeCell ref="F1631:G1631"/>
    <mergeCell ref="F1632:G1632"/>
    <mergeCell ref="F1635:G1635"/>
    <mergeCell ref="F1636:G1636"/>
    <mergeCell ref="F1639:G1639"/>
    <mergeCell ref="F1640:G1640"/>
    <mergeCell ref="F1641:G1641"/>
    <mergeCell ref="F1642:G1642"/>
    <mergeCell ref="F1643:G1643"/>
    <mergeCell ref="F1644:G1644"/>
    <mergeCell ref="F1645:G1645"/>
    <mergeCell ref="F1646:G1646"/>
    <mergeCell ref="F1647:G1647"/>
    <mergeCell ref="F1648:G1648"/>
    <mergeCell ref="F1649:G1649"/>
    <mergeCell ref="F1650:G1650"/>
    <mergeCell ref="F1651:G1651"/>
    <mergeCell ref="F1637:G1637"/>
    <mergeCell ref="F1638:G1638"/>
    <mergeCell ref="F1652:G1652"/>
    <mergeCell ref="F1653:G1653"/>
    <mergeCell ref="F1667:G1667"/>
    <mergeCell ref="F1668:G1668"/>
    <mergeCell ref="F1654:G1654"/>
    <mergeCell ref="F1655:G1655"/>
    <mergeCell ref="F1656:G1656"/>
    <mergeCell ref="F1657:G1657"/>
    <mergeCell ref="F1658:G1658"/>
    <mergeCell ref="F1659:G1659"/>
    <mergeCell ref="F1660:G1660"/>
    <mergeCell ref="F1661:G1661"/>
    <mergeCell ref="F1662:G1662"/>
    <mergeCell ref="F1663:G1663"/>
    <mergeCell ref="F1664:G1664"/>
    <mergeCell ref="F1665:G1665"/>
    <mergeCell ref="F1666:G1666"/>
    <mergeCell ref="F1669:G1669"/>
    <mergeCell ref="F1670:G1670"/>
    <mergeCell ref="F1673:G1673"/>
    <mergeCell ref="F1674:G1674"/>
    <mergeCell ref="F1675:G1675"/>
    <mergeCell ref="F1676:G1676"/>
    <mergeCell ref="F1677:G1677"/>
    <mergeCell ref="F1678:G1678"/>
    <mergeCell ref="F1679:G1679"/>
    <mergeCell ref="F1680:G1680"/>
    <mergeCell ref="F1681:G1681"/>
    <mergeCell ref="F1682:G1682"/>
    <mergeCell ref="F1683:G1683"/>
    <mergeCell ref="F1684:G1684"/>
    <mergeCell ref="F1685:G1685"/>
    <mergeCell ref="F1671:G1671"/>
    <mergeCell ref="F1672:G1672"/>
    <mergeCell ref="F1686:G1686"/>
    <mergeCell ref="F1687:G1687"/>
    <mergeCell ref="F1701:G1701"/>
    <mergeCell ref="F1702:G1702"/>
    <mergeCell ref="F1688:G1688"/>
    <mergeCell ref="F1689:G1689"/>
    <mergeCell ref="F1690:G1690"/>
    <mergeCell ref="F1691:G1691"/>
    <mergeCell ref="F1692:G1692"/>
    <mergeCell ref="F1693:G1693"/>
    <mergeCell ref="F1694:G1694"/>
    <mergeCell ref="F1695:G1695"/>
    <mergeCell ref="F1696:G1696"/>
    <mergeCell ref="F1697:G1697"/>
    <mergeCell ref="F1698:G1698"/>
    <mergeCell ref="F1699:G1699"/>
    <mergeCell ref="F1700:G1700"/>
    <mergeCell ref="F1703:G1703"/>
    <mergeCell ref="F1704:G1704"/>
    <mergeCell ref="F1707:G1707"/>
    <mergeCell ref="F1708:G1708"/>
    <mergeCell ref="F1709:G1709"/>
    <mergeCell ref="F1710:G1710"/>
    <mergeCell ref="F1711:G1711"/>
    <mergeCell ref="F1712:G1712"/>
    <mergeCell ref="F1713:G1713"/>
    <mergeCell ref="F1714:G1714"/>
    <mergeCell ref="F1715:G1715"/>
    <mergeCell ref="F1716:G1716"/>
    <mergeCell ref="F1717:G1717"/>
    <mergeCell ref="F1718:G1718"/>
    <mergeCell ref="F1719:G1719"/>
    <mergeCell ref="F1705:G1705"/>
    <mergeCell ref="F1706:G1706"/>
    <mergeCell ref="F1720:G1720"/>
    <mergeCell ref="F1721:G1721"/>
    <mergeCell ref="F1735:G1735"/>
    <mergeCell ref="F1736:G1736"/>
    <mergeCell ref="F1722:G1722"/>
    <mergeCell ref="F1723:G1723"/>
    <mergeCell ref="F1724:G1724"/>
    <mergeCell ref="F1725:G1725"/>
    <mergeCell ref="F1726:G1726"/>
    <mergeCell ref="F1727:G1727"/>
    <mergeCell ref="F1728:G1728"/>
    <mergeCell ref="F1729:G1729"/>
    <mergeCell ref="F1730:G1730"/>
    <mergeCell ref="F1731:G1731"/>
    <mergeCell ref="F1732:G1732"/>
    <mergeCell ref="F1733:G1733"/>
    <mergeCell ref="F1734:G1734"/>
    <mergeCell ref="F1737:G1737"/>
    <mergeCell ref="F1738:G1738"/>
    <mergeCell ref="F1741:G1741"/>
    <mergeCell ref="F1742:G1742"/>
    <mergeCell ref="F1743:G1743"/>
    <mergeCell ref="F1744:G1744"/>
    <mergeCell ref="F1745:G1745"/>
    <mergeCell ref="F1746:G1746"/>
    <mergeCell ref="F1747:G1747"/>
    <mergeCell ref="F1748:G1748"/>
    <mergeCell ref="F1749:G1749"/>
    <mergeCell ref="F1750:G1750"/>
    <mergeCell ref="F1751:G1751"/>
    <mergeCell ref="F1752:G1752"/>
    <mergeCell ref="F1753:G1753"/>
    <mergeCell ref="F1739:G1739"/>
    <mergeCell ref="F1740:G1740"/>
    <mergeCell ref="F1754:G1754"/>
    <mergeCell ref="F1755:G1755"/>
    <mergeCell ref="F1769:G1769"/>
    <mergeCell ref="F1770:G1770"/>
    <mergeCell ref="F1756:G1756"/>
    <mergeCell ref="F1757:G1757"/>
    <mergeCell ref="F1758:G1758"/>
    <mergeCell ref="F1759:G1759"/>
    <mergeCell ref="F1760:G1760"/>
    <mergeCell ref="F1761:G1761"/>
    <mergeCell ref="F1762:G1762"/>
    <mergeCell ref="F1763:G1763"/>
    <mergeCell ref="F1764:G1764"/>
    <mergeCell ref="F1765:G1765"/>
    <mergeCell ref="F1766:G1766"/>
    <mergeCell ref="F1767:G1767"/>
    <mergeCell ref="F1768:G1768"/>
    <mergeCell ref="F1771:G1771"/>
    <mergeCell ref="F1772:G1772"/>
    <mergeCell ref="F1775:G1775"/>
    <mergeCell ref="F1776:G1776"/>
    <mergeCell ref="F1777:G1777"/>
    <mergeCell ref="F1778:G1778"/>
    <mergeCell ref="F1779:G1779"/>
    <mergeCell ref="F1780:G1780"/>
    <mergeCell ref="F1781:G1781"/>
    <mergeCell ref="F1782:G1782"/>
    <mergeCell ref="F1783:G1783"/>
    <mergeCell ref="F1784:G1784"/>
    <mergeCell ref="F1785:G1785"/>
    <mergeCell ref="F1786:G1786"/>
    <mergeCell ref="F1787:G1787"/>
    <mergeCell ref="F1773:G1773"/>
    <mergeCell ref="F1774:G1774"/>
    <mergeCell ref="F1788:G1788"/>
    <mergeCell ref="F1789:G1789"/>
    <mergeCell ref="F1803:G1803"/>
    <mergeCell ref="F1804:G1804"/>
    <mergeCell ref="F1790:G1790"/>
    <mergeCell ref="F1791:G1791"/>
    <mergeCell ref="F1792:G1792"/>
    <mergeCell ref="F1793:G1793"/>
    <mergeCell ref="F1794:G1794"/>
    <mergeCell ref="F1795:G1795"/>
    <mergeCell ref="F1796:G1796"/>
    <mergeCell ref="F1797:G1797"/>
    <mergeCell ref="F1798:G1798"/>
    <mergeCell ref="F1799:G1799"/>
    <mergeCell ref="F1800:G1800"/>
    <mergeCell ref="F1801:G1801"/>
    <mergeCell ref="F1802:G1802"/>
    <mergeCell ref="F1805:G1805"/>
    <mergeCell ref="F1806:G1806"/>
    <mergeCell ref="F1809:G1809"/>
    <mergeCell ref="F1810:G1810"/>
    <mergeCell ref="F1811:G1811"/>
    <mergeCell ref="F1812:G1812"/>
    <mergeCell ref="F1813:G1813"/>
    <mergeCell ref="F1814:G1814"/>
    <mergeCell ref="F1815:G1815"/>
    <mergeCell ref="F1816:G1816"/>
    <mergeCell ref="F1817:G1817"/>
    <mergeCell ref="F1818:G1818"/>
    <mergeCell ref="F1819:G1819"/>
    <mergeCell ref="F1820:G1820"/>
    <mergeCell ref="F1821:G1821"/>
    <mergeCell ref="F1807:G1807"/>
    <mergeCell ref="F1808:G1808"/>
    <mergeCell ref="F1822:G1822"/>
    <mergeCell ref="F1823:G1823"/>
    <mergeCell ref="F1837:G1837"/>
    <mergeCell ref="F1838:G1838"/>
    <mergeCell ref="F1824:G1824"/>
    <mergeCell ref="F1825:G1825"/>
    <mergeCell ref="F1826:G1826"/>
    <mergeCell ref="F1827:G1827"/>
    <mergeCell ref="F1828:G1828"/>
    <mergeCell ref="F1829:G1829"/>
    <mergeCell ref="F1830:G1830"/>
    <mergeCell ref="F1831:G1831"/>
    <mergeCell ref="F1832:G1832"/>
    <mergeCell ref="F1833:G1833"/>
    <mergeCell ref="F1834:G1834"/>
    <mergeCell ref="F1835:G1835"/>
    <mergeCell ref="F1836:G1836"/>
    <mergeCell ref="F1839:G1839"/>
    <mergeCell ref="F1840:G1840"/>
    <mergeCell ref="F1843:G1843"/>
    <mergeCell ref="F1844:G1844"/>
    <mergeCell ref="F1845:G1845"/>
    <mergeCell ref="F1846:G1846"/>
    <mergeCell ref="F1847:G1847"/>
    <mergeCell ref="F1848:G1848"/>
    <mergeCell ref="F1849:G1849"/>
    <mergeCell ref="F1850:G1850"/>
    <mergeCell ref="F1851:G1851"/>
    <mergeCell ref="F1852:G1852"/>
    <mergeCell ref="F1853:G1853"/>
    <mergeCell ref="F1854:G1854"/>
    <mergeCell ref="F1855:G1855"/>
    <mergeCell ref="F1841:G1841"/>
    <mergeCell ref="F1842:G1842"/>
    <mergeCell ref="F1856:G1856"/>
    <mergeCell ref="F1857:G1857"/>
    <mergeCell ref="F1871:G1871"/>
    <mergeCell ref="F1872:G1872"/>
    <mergeCell ref="F1858:G1858"/>
    <mergeCell ref="F1859:G1859"/>
    <mergeCell ref="F1860:G1860"/>
    <mergeCell ref="F1861:G1861"/>
    <mergeCell ref="F1862:G1862"/>
    <mergeCell ref="F1863:G1863"/>
    <mergeCell ref="F1864:G1864"/>
    <mergeCell ref="F1865:G1865"/>
    <mergeCell ref="F1866:G1866"/>
    <mergeCell ref="F1867:G1867"/>
    <mergeCell ref="F1868:G1868"/>
    <mergeCell ref="F1869:G1869"/>
    <mergeCell ref="F1870:G1870"/>
    <mergeCell ref="F1873:G1873"/>
    <mergeCell ref="F1874:G1874"/>
    <mergeCell ref="F1877:G1877"/>
    <mergeCell ref="F1878:G1878"/>
    <mergeCell ref="F1879:G1879"/>
    <mergeCell ref="F1880:G1880"/>
    <mergeCell ref="F1881:G1881"/>
    <mergeCell ref="F1882:G1882"/>
    <mergeCell ref="F1883:G1883"/>
    <mergeCell ref="F1884:G1884"/>
    <mergeCell ref="F1885:G1885"/>
    <mergeCell ref="F1886:G1886"/>
    <mergeCell ref="F1887:G1887"/>
    <mergeCell ref="F1888:G1888"/>
    <mergeCell ref="F1889:G1889"/>
    <mergeCell ref="F1875:G1875"/>
    <mergeCell ref="F1876:G1876"/>
    <mergeCell ref="F1890:G1890"/>
    <mergeCell ref="F1891:G1891"/>
    <mergeCell ref="F1905:G1905"/>
    <mergeCell ref="F1906:G1906"/>
    <mergeCell ref="F1892:G1892"/>
    <mergeCell ref="F1893:G1893"/>
    <mergeCell ref="F1894:G1894"/>
    <mergeCell ref="F1895:G1895"/>
    <mergeCell ref="F1896:G1896"/>
    <mergeCell ref="F1897:G1897"/>
    <mergeCell ref="F1898:G1898"/>
    <mergeCell ref="F1899:G1899"/>
    <mergeCell ref="F1900:G1900"/>
    <mergeCell ref="F1901:G1901"/>
    <mergeCell ref="F1902:G1902"/>
    <mergeCell ref="F1903:G1903"/>
    <mergeCell ref="F1904:G1904"/>
    <mergeCell ref="F1907:G1907"/>
    <mergeCell ref="F1908:G1908"/>
    <mergeCell ref="F1911:G1911"/>
    <mergeCell ref="F1912:G1912"/>
    <mergeCell ref="F1913:G1913"/>
    <mergeCell ref="F1914:G1914"/>
    <mergeCell ref="F1915:G1915"/>
    <mergeCell ref="F1916:G1916"/>
    <mergeCell ref="F1917:G1917"/>
    <mergeCell ref="F1918:G1918"/>
    <mergeCell ref="F1919:G1919"/>
    <mergeCell ref="F1920:G1920"/>
    <mergeCell ref="F1921:G1921"/>
    <mergeCell ref="F1922:G1922"/>
    <mergeCell ref="F1923:G1923"/>
    <mergeCell ref="F1909:G1909"/>
    <mergeCell ref="F1910:G1910"/>
    <mergeCell ref="F1961:G1961"/>
    <mergeCell ref="F1962:G1962"/>
    <mergeCell ref="F1924:G1924"/>
    <mergeCell ref="F1925:G1925"/>
    <mergeCell ref="F1939:G1939"/>
    <mergeCell ref="F1940:G1940"/>
    <mergeCell ref="F1926:G1926"/>
    <mergeCell ref="F1927:G1927"/>
    <mergeCell ref="F1928:G1928"/>
    <mergeCell ref="F1929:G1929"/>
    <mergeCell ref="F1930:G1930"/>
    <mergeCell ref="F1931:G1931"/>
    <mergeCell ref="F1932:G1932"/>
    <mergeCell ref="F1933:G1933"/>
    <mergeCell ref="F1934:G1934"/>
    <mergeCell ref="F1935:G1935"/>
    <mergeCell ref="F1936:G1936"/>
    <mergeCell ref="F1937:G1937"/>
    <mergeCell ref="F1938:G1938"/>
    <mergeCell ref="F1976:G1976"/>
    <mergeCell ref="F1943:G1943"/>
    <mergeCell ref="F1944:G1944"/>
    <mergeCell ref="F1945:G1945"/>
    <mergeCell ref="F1946:G1946"/>
    <mergeCell ref="F1947:G1947"/>
    <mergeCell ref="F1948:G1948"/>
    <mergeCell ref="F1949:G1949"/>
    <mergeCell ref="F1950:G1950"/>
    <mergeCell ref="F1951:G1951"/>
    <mergeCell ref="F1952:G1952"/>
    <mergeCell ref="F1953:G1953"/>
    <mergeCell ref="F1954:G1954"/>
    <mergeCell ref="F1955:G1955"/>
    <mergeCell ref="F1956:G1956"/>
    <mergeCell ref="F1957:G1957"/>
    <mergeCell ref="F1958:G1958"/>
    <mergeCell ref="F1959:G1959"/>
    <mergeCell ref="F1960:G1960"/>
    <mergeCell ref="F1963:G1963"/>
    <mergeCell ref="F1964:G1964"/>
    <mergeCell ref="F1965:G1965"/>
    <mergeCell ref="F1966:G1966"/>
    <mergeCell ref="F1967:G1967"/>
    <mergeCell ref="F1968:G1968"/>
    <mergeCell ref="F1969:G1969"/>
    <mergeCell ref="F1970:G1970"/>
    <mergeCell ref="F1971:G1971"/>
    <mergeCell ref="F1972:G1972"/>
    <mergeCell ref="F1973:G1973"/>
    <mergeCell ref="F1974:G1974"/>
    <mergeCell ref="F1975:G1975"/>
    <mergeCell ref="F2009:G2009"/>
    <mergeCell ref="F2010:G2010"/>
    <mergeCell ref="F1977:G1977"/>
    <mergeCell ref="F1978:G1978"/>
    <mergeCell ref="F1979:G1979"/>
    <mergeCell ref="F1980:G1980"/>
    <mergeCell ref="F1981:G1981"/>
    <mergeCell ref="F1982:G1982"/>
    <mergeCell ref="F1983:G1983"/>
    <mergeCell ref="F1984:G1984"/>
    <mergeCell ref="F1985:G1985"/>
    <mergeCell ref="F1986:G1986"/>
    <mergeCell ref="F1987:G1987"/>
    <mergeCell ref="F1988:G1988"/>
    <mergeCell ref="F1990:G1990"/>
    <mergeCell ref="F1991:G1991"/>
    <mergeCell ref="F1992:G1992"/>
    <mergeCell ref="F1993:G1993"/>
    <mergeCell ref="F1994:G1994"/>
    <mergeCell ref="F1995:G1995"/>
    <mergeCell ref="F1996:G1996"/>
    <mergeCell ref="F1997:G1997"/>
    <mergeCell ref="F1998:G1998"/>
    <mergeCell ref="F1999:G1999"/>
    <mergeCell ref="F2000:G2000"/>
    <mergeCell ref="F2001:G2001"/>
    <mergeCell ref="F2002:G2002"/>
    <mergeCell ref="F2003:G2003"/>
    <mergeCell ref="F2004:G2004"/>
    <mergeCell ref="F2005:G2005"/>
    <mergeCell ref="F2006:G2006"/>
    <mergeCell ref="F2007:G2007"/>
    <mergeCell ref="F2040:G2040"/>
    <mergeCell ref="F2011:G2011"/>
    <mergeCell ref="F2012:G2012"/>
    <mergeCell ref="F2013:G2013"/>
    <mergeCell ref="F2014:G2014"/>
    <mergeCell ref="F2015:G2015"/>
    <mergeCell ref="F2016:G2016"/>
    <mergeCell ref="F2017:G2017"/>
    <mergeCell ref="F2018:G2018"/>
    <mergeCell ref="F2019:G2019"/>
    <mergeCell ref="F2020:G2020"/>
    <mergeCell ref="F2021:G2021"/>
    <mergeCell ref="F2022:G2022"/>
    <mergeCell ref="F2023:G2023"/>
    <mergeCell ref="F2024:G2024"/>
    <mergeCell ref="F2025:G2025"/>
    <mergeCell ref="F2026:G2026"/>
    <mergeCell ref="F2027:G2027"/>
    <mergeCell ref="F2028:G2028"/>
    <mergeCell ref="F2029:G2029"/>
    <mergeCell ref="F2030:G2030"/>
    <mergeCell ref="F2031:G2031"/>
    <mergeCell ref="F2032:G2032"/>
    <mergeCell ref="F2033:G2033"/>
    <mergeCell ref="F2034:G2034"/>
    <mergeCell ref="F2035:G2035"/>
    <mergeCell ref="F2036:G2036"/>
    <mergeCell ref="F2037:G2037"/>
    <mergeCell ref="F2038:G2038"/>
    <mergeCell ref="F2039:G2039"/>
    <mergeCell ref="F2008:G2008"/>
    <mergeCell ref="H856:I856"/>
    <mergeCell ref="H857:I857"/>
    <mergeCell ref="H858:I858"/>
    <mergeCell ref="H859:I859"/>
    <mergeCell ref="H860:I860"/>
    <mergeCell ref="H861:I861"/>
    <mergeCell ref="H862:I862"/>
    <mergeCell ref="H863:I863"/>
    <mergeCell ref="H864:I864"/>
    <mergeCell ref="H865:I865"/>
    <mergeCell ref="H866:I866"/>
    <mergeCell ref="H867:I867"/>
    <mergeCell ref="H868:I868"/>
    <mergeCell ref="H869:I869"/>
    <mergeCell ref="H870:I870"/>
    <mergeCell ref="H871:I871"/>
    <mergeCell ref="H872:I872"/>
    <mergeCell ref="H878:I878"/>
    <mergeCell ref="H879:I879"/>
    <mergeCell ref="H880:I880"/>
    <mergeCell ref="H881:I881"/>
    <mergeCell ref="H882:I882"/>
    <mergeCell ref="H883:I883"/>
    <mergeCell ref="H884:I884"/>
    <mergeCell ref="H885:I885"/>
    <mergeCell ref="H886:I886"/>
    <mergeCell ref="H887:I887"/>
    <mergeCell ref="H888:I888"/>
    <mergeCell ref="H889:I889"/>
    <mergeCell ref="H890:I890"/>
    <mergeCell ref="H891:I891"/>
    <mergeCell ref="H895:I895"/>
    <mergeCell ref="H896:I896"/>
    <mergeCell ref="H897:I897"/>
    <mergeCell ref="H898:I898"/>
    <mergeCell ref="H899:I899"/>
    <mergeCell ref="H900:I900"/>
    <mergeCell ref="H901:I901"/>
    <mergeCell ref="H902:I902"/>
    <mergeCell ref="H903:I903"/>
    <mergeCell ref="H904:I904"/>
    <mergeCell ref="H905:I905"/>
    <mergeCell ref="H906:I906"/>
    <mergeCell ref="H907:I907"/>
    <mergeCell ref="H908:I908"/>
    <mergeCell ref="H909:I909"/>
    <mergeCell ref="H910:I910"/>
    <mergeCell ref="H911:I911"/>
    <mergeCell ref="H912:I912"/>
    <mergeCell ref="H913:I913"/>
    <mergeCell ref="H914:I914"/>
    <mergeCell ref="H915:I915"/>
    <mergeCell ref="H916:I916"/>
    <mergeCell ref="H917:I917"/>
    <mergeCell ref="H918:I918"/>
    <mergeCell ref="H919:I919"/>
    <mergeCell ref="H920:I920"/>
    <mergeCell ref="H921:I921"/>
    <mergeCell ref="H922:I922"/>
    <mergeCell ref="H923:I923"/>
    <mergeCell ref="H924:I924"/>
    <mergeCell ref="H925:I925"/>
    <mergeCell ref="H926:I926"/>
    <mergeCell ref="H927:I927"/>
    <mergeCell ref="H928:I928"/>
    <mergeCell ref="H929:I929"/>
    <mergeCell ref="H930:I930"/>
    <mergeCell ref="H931:I931"/>
    <mergeCell ref="H932:I932"/>
    <mergeCell ref="H933:I933"/>
    <mergeCell ref="H934:I934"/>
    <mergeCell ref="H935:I935"/>
    <mergeCell ref="H936:I936"/>
    <mergeCell ref="H937:I937"/>
    <mergeCell ref="H938:I938"/>
    <mergeCell ref="H939:I939"/>
    <mergeCell ref="H940:I940"/>
    <mergeCell ref="H941:I941"/>
    <mergeCell ref="H942:I942"/>
    <mergeCell ref="H943:I943"/>
    <mergeCell ref="H944:I944"/>
    <mergeCell ref="H945:I945"/>
    <mergeCell ref="H946:I946"/>
    <mergeCell ref="H947:I947"/>
    <mergeCell ref="H948:I948"/>
    <mergeCell ref="H949:I949"/>
    <mergeCell ref="H950:I950"/>
    <mergeCell ref="H951:I951"/>
    <mergeCell ref="H952:I952"/>
    <mergeCell ref="H953:I953"/>
    <mergeCell ref="H954:I954"/>
    <mergeCell ref="H955:I955"/>
    <mergeCell ref="H956:I956"/>
    <mergeCell ref="H957:I957"/>
    <mergeCell ref="H958:I958"/>
    <mergeCell ref="H959:I959"/>
    <mergeCell ref="H960:I960"/>
    <mergeCell ref="H961:I961"/>
    <mergeCell ref="H962:I962"/>
    <mergeCell ref="H963:I963"/>
    <mergeCell ref="H964:I964"/>
    <mergeCell ref="H965:I965"/>
    <mergeCell ref="H966:I966"/>
    <mergeCell ref="H967:I967"/>
    <mergeCell ref="H968:I968"/>
    <mergeCell ref="H969:I969"/>
    <mergeCell ref="H970:I970"/>
    <mergeCell ref="H971:I971"/>
    <mergeCell ref="H972:I972"/>
    <mergeCell ref="H973:I973"/>
    <mergeCell ref="H974:I974"/>
    <mergeCell ref="H975:I975"/>
    <mergeCell ref="H976:I976"/>
    <mergeCell ref="H977:I977"/>
    <mergeCell ref="H978:I978"/>
    <mergeCell ref="H979:I979"/>
    <mergeCell ref="H980:I980"/>
    <mergeCell ref="H981:I981"/>
    <mergeCell ref="H982:I982"/>
    <mergeCell ref="H983:I983"/>
    <mergeCell ref="H984:I984"/>
    <mergeCell ref="H985:I985"/>
    <mergeCell ref="H986:I986"/>
    <mergeCell ref="H987:I987"/>
    <mergeCell ref="H988:I988"/>
    <mergeCell ref="H989:I989"/>
    <mergeCell ref="H990:I990"/>
    <mergeCell ref="H991:I991"/>
    <mergeCell ref="H992:I992"/>
    <mergeCell ref="H993:I993"/>
    <mergeCell ref="H994:I994"/>
    <mergeCell ref="H995:I995"/>
    <mergeCell ref="H996:I996"/>
    <mergeCell ref="H997:I997"/>
    <mergeCell ref="H998:I998"/>
    <mergeCell ref="H999:I999"/>
    <mergeCell ref="H1000:I1000"/>
    <mergeCell ref="H1001:I1001"/>
    <mergeCell ref="H1002:I1002"/>
    <mergeCell ref="H1003:I1003"/>
    <mergeCell ref="H1004:I1004"/>
    <mergeCell ref="H1005:I1005"/>
    <mergeCell ref="H1006:I1006"/>
    <mergeCell ref="H1007:I1007"/>
    <mergeCell ref="H1008:I1008"/>
    <mergeCell ref="H1009:I1009"/>
    <mergeCell ref="H1010:I1010"/>
    <mergeCell ref="H1011:I1011"/>
    <mergeCell ref="H1012:I1012"/>
    <mergeCell ref="H1013:I1013"/>
    <mergeCell ref="H1014:I1014"/>
    <mergeCell ref="H1015:I1015"/>
    <mergeCell ref="H1016:I1016"/>
    <mergeCell ref="H1017:I1017"/>
    <mergeCell ref="H1018:I1018"/>
    <mergeCell ref="H1019:I1019"/>
    <mergeCell ref="H1020:I1020"/>
    <mergeCell ref="H1021:I1021"/>
    <mergeCell ref="H1022:I1022"/>
    <mergeCell ref="H1023:I1023"/>
    <mergeCell ref="H1024:I1024"/>
    <mergeCell ref="H1025:I1025"/>
    <mergeCell ref="H1026:I1026"/>
    <mergeCell ref="H1027:I1027"/>
    <mergeCell ref="H1028:I1028"/>
    <mergeCell ref="H1029:I1029"/>
    <mergeCell ref="H1030:I1030"/>
    <mergeCell ref="H1031:I1031"/>
    <mergeCell ref="H1032:I1032"/>
    <mergeCell ref="H1033:I1033"/>
    <mergeCell ref="H1034:I1034"/>
    <mergeCell ref="H1035:I1035"/>
    <mergeCell ref="H1036:I1036"/>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52:I1052"/>
    <mergeCell ref="H1053:I1053"/>
    <mergeCell ref="H1054:I1054"/>
    <mergeCell ref="H1055:I1055"/>
    <mergeCell ref="H1056:I1056"/>
    <mergeCell ref="H1057:I1057"/>
    <mergeCell ref="H1058:I1058"/>
    <mergeCell ref="H1059:I1059"/>
    <mergeCell ref="H1060:I1060"/>
    <mergeCell ref="H1061:I1061"/>
    <mergeCell ref="H1062:I1062"/>
    <mergeCell ref="H1063:I1063"/>
    <mergeCell ref="H1064:I1064"/>
    <mergeCell ref="H1065:I1065"/>
    <mergeCell ref="H1066:I1066"/>
    <mergeCell ref="H1067:I1067"/>
    <mergeCell ref="H1068:I1068"/>
    <mergeCell ref="H1069:I1069"/>
    <mergeCell ref="H1070:I1070"/>
    <mergeCell ref="H1071:I1071"/>
    <mergeCell ref="H1072:I1072"/>
    <mergeCell ref="H1073:I1073"/>
    <mergeCell ref="H1074:I1074"/>
    <mergeCell ref="H1075:I1075"/>
    <mergeCell ref="H1076:I1076"/>
    <mergeCell ref="H1077:I1077"/>
    <mergeCell ref="H1078:I1078"/>
    <mergeCell ref="H1079:I1079"/>
    <mergeCell ref="H1080:I1080"/>
    <mergeCell ref="H1081:I1081"/>
    <mergeCell ref="H1082:I1082"/>
    <mergeCell ref="H1083:I1083"/>
    <mergeCell ref="H1084:I1084"/>
    <mergeCell ref="H1085:I1085"/>
    <mergeCell ref="H1086:I1086"/>
    <mergeCell ref="H1087:I1087"/>
    <mergeCell ref="H1088:I1088"/>
    <mergeCell ref="H1089:I1089"/>
    <mergeCell ref="H1090:I1090"/>
    <mergeCell ref="H1091:I1091"/>
    <mergeCell ref="H1092:I1092"/>
    <mergeCell ref="H1093:I1093"/>
    <mergeCell ref="H1094:I1094"/>
    <mergeCell ref="H1095:I1095"/>
    <mergeCell ref="H1096:I1096"/>
    <mergeCell ref="H1097:I1097"/>
    <mergeCell ref="H1098:I1098"/>
    <mergeCell ref="H1099:I1099"/>
    <mergeCell ref="H1100:I1100"/>
    <mergeCell ref="H1101:I1101"/>
    <mergeCell ref="H1102:I1102"/>
    <mergeCell ref="H1103:I1103"/>
    <mergeCell ref="H1104:I1104"/>
    <mergeCell ref="H1105:I1105"/>
    <mergeCell ref="H1106:I1106"/>
    <mergeCell ref="H1107:I1107"/>
    <mergeCell ref="H1108:I1108"/>
    <mergeCell ref="H1109:I1109"/>
    <mergeCell ref="H1110:I1110"/>
    <mergeCell ref="H1111:I1111"/>
    <mergeCell ref="H1112:I1112"/>
    <mergeCell ref="H1113:I1113"/>
    <mergeCell ref="H1114:I1114"/>
    <mergeCell ref="H1115:I1115"/>
    <mergeCell ref="H1116:I1116"/>
    <mergeCell ref="H1117:I1117"/>
    <mergeCell ref="H1118:I1118"/>
    <mergeCell ref="H1119:I1119"/>
    <mergeCell ref="H1120:I1120"/>
    <mergeCell ref="H1121:I1121"/>
    <mergeCell ref="H1122:I1122"/>
    <mergeCell ref="H1123:I1123"/>
    <mergeCell ref="H1124:I1124"/>
    <mergeCell ref="H1125:I1125"/>
    <mergeCell ref="H1126:I1126"/>
    <mergeCell ref="H1127:I1127"/>
    <mergeCell ref="H1128:I1128"/>
    <mergeCell ref="H1129:I1129"/>
    <mergeCell ref="H1130:I1130"/>
    <mergeCell ref="H1131:I1131"/>
    <mergeCell ref="H1132:I1132"/>
    <mergeCell ref="H1133:I1133"/>
    <mergeCell ref="H1134:I1134"/>
    <mergeCell ref="H1135:I1135"/>
    <mergeCell ref="H1136:I1136"/>
    <mergeCell ref="H1137:I1137"/>
    <mergeCell ref="H1138:I1138"/>
    <mergeCell ref="H1139:I1139"/>
    <mergeCell ref="H1140:I1140"/>
    <mergeCell ref="H1141:I1141"/>
    <mergeCell ref="H1142:I1142"/>
    <mergeCell ref="H1143:I1143"/>
    <mergeCell ref="H1144:I1144"/>
    <mergeCell ref="H1145:I1145"/>
    <mergeCell ref="H1146:I1146"/>
    <mergeCell ref="H1147:I1147"/>
    <mergeCell ref="H1148:I1148"/>
    <mergeCell ref="H1149:I1149"/>
    <mergeCell ref="H1150:I1150"/>
    <mergeCell ref="H1151:I1151"/>
    <mergeCell ref="H1152:I1152"/>
    <mergeCell ref="H1153:I1153"/>
    <mergeCell ref="H1154:I1154"/>
    <mergeCell ref="H1155:I1155"/>
    <mergeCell ref="H1156:I1156"/>
    <mergeCell ref="H1157:I1157"/>
    <mergeCell ref="H1158:I1158"/>
    <mergeCell ref="H1159:I1159"/>
    <mergeCell ref="H1160:I1160"/>
    <mergeCell ref="H1161:I1161"/>
    <mergeCell ref="H1162:I1162"/>
    <mergeCell ref="H1163:I1163"/>
    <mergeCell ref="H1164:I1164"/>
    <mergeCell ref="H1165:I1165"/>
    <mergeCell ref="H1166:I1166"/>
    <mergeCell ref="H1167:I1167"/>
    <mergeCell ref="H1168:I1168"/>
    <mergeCell ref="H1169:I1169"/>
    <mergeCell ref="H1170:I1170"/>
    <mergeCell ref="H1171:I1171"/>
    <mergeCell ref="H1172:I1172"/>
    <mergeCell ref="H1173:I1173"/>
    <mergeCell ref="H1174:I1174"/>
    <mergeCell ref="H1175:I1175"/>
    <mergeCell ref="H1176:I1176"/>
    <mergeCell ref="H1177:I1177"/>
    <mergeCell ref="H1178:I1178"/>
    <mergeCell ref="H1179:I1179"/>
    <mergeCell ref="H1180:I1180"/>
    <mergeCell ref="H1181:I1181"/>
    <mergeCell ref="H1182:I1182"/>
    <mergeCell ref="H1183:I1183"/>
    <mergeCell ref="H1184:I1184"/>
    <mergeCell ref="H1185:I1185"/>
    <mergeCell ref="H1186:I1186"/>
    <mergeCell ref="H1187:I1187"/>
    <mergeCell ref="H1188:I1188"/>
    <mergeCell ref="H1189:I1189"/>
    <mergeCell ref="H1190:I1190"/>
    <mergeCell ref="H1191:I1191"/>
    <mergeCell ref="H1192:I1192"/>
    <mergeCell ref="H1193:I1193"/>
    <mergeCell ref="H1194:I1194"/>
    <mergeCell ref="H1195:I1195"/>
    <mergeCell ref="H1196:I1196"/>
    <mergeCell ref="H1197:I1197"/>
    <mergeCell ref="H1198:I1198"/>
    <mergeCell ref="H1199:I1199"/>
    <mergeCell ref="H1200:I1200"/>
    <mergeCell ref="H1201:I1201"/>
    <mergeCell ref="H1202:I1202"/>
    <mergeCell ref="H1203:I1203"/>
    <mergeCell ref="H1204:I1204"/>
    <mergeCell ref="H1205:I1205"/>
    <mergeCell ref="H1206:I1206"/>
    <mergeCell ref="H1207:I1207"/>
    <mergeCell ref="H1208:I1208"/>
    <mergeCell ref="H1209:I1209"/>
    <mergeCell ref="H1210:I1210"/>
    <mergeCell ref="H1211:I1211"/>
    <mergeCell ref="H1212:I1212"/>
    <mergeCell ref="H1213:I1213"/>
    <mergeCell ref="H1214:I1214"/>
    <mergeCell ref="H1215:I1215"/>
    <mergeCell ref="H1216:I1216"/>
    <mergeCell ref="H1217:I1217"/>
    <mergeCell ref="H1218:I1218"/>
    <mergeCell ref="H1219:I1219"/>
    <mergeCell ref="H1220:I1220"/>
    <mergeCell ref="H1221:I1221"/>
    <mergeCell ref="H1222:I1222"/>
    <mergeCell ref="H1223:I1223"/>
    <mergeCell ref="H1224:I1224"/>
    <mergeCell ref="H1225:I1225"/>
    <mergeCell ref="H1226:I1226"/>
    <mergeCell ref="H1227:I1227"/>
    <mergeCell ref="H1228:I1228"/>
    <mergeCell ref="H1229:I1229"/>
    <mergeCell ref="H1230:I1230"/>
    <mergeCell ref="H1231:I1231"/>
    <mergeCell ref="H1232:I1232"/>
    <mergeCell ref="H1233:I1233"/>
    <mergeCell ref="H1234:I1234"/>
    <mergeCell ref="H1235:I1235"/>
    <mergeCell ref="H1236:I1236"/>
    <mergeCell ref="H1237:I1237"/>
    <mergeCell ref="H1238:I1238"/>
    <mergeCell ref="H1239:I1239"/>
    <mergeCell ref="H1240:I1240"/>
    <mergeCell ref="H1241:I1241"/>
    <mergeCell ref="H1242:I1242"/>
    <mergeCell ref="H1243:I1243"/>
    <mergeCell ref="H1244:I1244"/>
    <mergeCell ref="H1245:I1245"/>
    <mergeCell ref="H1246:I1246"/>
    <mergeCell ref="H1247:I1247"/>
    <mergeCell ref="H1248:I1248"/>
    <mergeCell ref="H1249:I1249"/>
    <mergeCell ref="H1250:I1250"/>
    <mergeCell ref="H1251:I1251"/>
    <mergeCell ref="H1252:I1252"/>
    <mergeCell ref="H1253:I1253"/>
    <mergeCell ref="H1254:I1254"/>
    <mergeCell ref="H1255:I1255"/>
    <mergeCell ref="H1256:I1256"/>
    <mergeCell ref="H1257:I1257"/>
    <mergeCell ref="H1258:I1258"/>
    <mergeCell ref="H1259:I1259"/>
    <mergeCell ref="H1260:I1260"/>
    <mergeCell ref="H1261:I1261"/>
    <mergeCell ref="H1262:I1262"/>
    <mergeCell ref="H1263:I1263"/>
    <mergeCell ref="H1264:I1264"/>
    <mergeCell ref="H1265:I1265"/>
    <mergeCell ref="H1266:I1266"/>
    <mergeCell ref="H1267:I1267"/>
    <mergeCell ref="H1268:I1268"/>
    <mergeCell ref="H1269:I1269"/>
    <mergeCell ref="H1270:I1270"/>
    <mergeCell ref="H1271:I1271"/>
    <mergeCell ref="H1272:I1272"/>
    <mergeCell ref="H1273:I1273"/>
    <mergeCell ref="H1274:I1274"/>
    <mergeCell ref="H1275:I1275"/>
    <mergeCell ref="H1276:I1276"/>
    <mergeCell ref="H1277:I1277"/>
    <mergeCell ref="H1278:I1278"/>
    <mergeCell ref="H1279:I1279"/>
    <mergeCell ref="H1280:I1280"/>
    <mergeCell ref="H1281:I1281"/>
    <mergeCell ref="H1282:I1282"/>
    <mergeCell ref="H1283:I1283"/>
    <mergeCell ref="H1284:I1284"/>
    <mergeCell ref="H1285:I1285"/>
    <mergeCell ref="H1286:I1286"/>
    <mergeCell ref="H1287:I1287"/>
    <mergeCell ref="H1288:I1288"/>
    <mergeCell ref="H1289:I1289"/>
    <mergeCell ref="H1290:I1290"/>
    <mergeCell ref="H1291:I1291"/>
    <mergeCell ref="H1292:I1292"/>
    <mergeCell ref="H1293:I1293"/>
    <mergeCell ref="H1294:I1294"/>
    <mergeCell ref="H1295:I1295"/>
    <mergeCell ref="H1296:I1296"/>
    <mergeCell ref="H1297:I1297"/>
    <mergeCell ref="H1298:I1298"/>
    <mergeCell ref="H1299:I1299"/>
    <mergeCell ref="H1300:I1300"/>
    <mergeCell ref="H1301:I1301"/>
    <mergeCell ref="H1302:I1302"/>
    <mergeCell ref="H1303:I1303"/>
    <mergeCell ref="H1304:I1304"/>
    <mergeCell ref="H1305:I1305"/>
    <mergeCell ref="H1306:I1306"/>
    <mergeCell ref="H1307:I1307"/>
    <mergeCell ref="H1308:I1308"/>
    <mergeCell ref="H1309:I1309"/>
    <mergeCell ref="H1310:I1310"/>
    <mergeCell ref="H1311:I1311"/>
    <mergeCell ref="H1312:I1312"/>
    <mergeCell ref="H1313:I1313"/>
    <mergeCell ref="H1314:I1314"/>
    <mergeCell ref="H1315:I1315"/>
    <mergeCell ref="H1316:I1316"/>
    <mergeCell ref="H1317:I1317"/>
    <mergeCell ref="H1318:I1318"/>
    <mergeCell ref="H1319:I1319"/>
    <mergeCell ref="H1320:I1320"/>
    <mergeCell ref="H1321:I1321"/>
    <mergeCell ref="H1322:I1322"/>
    <mergeCell ref="H1323:I1323"/>
    <mergeCell ref="H1324:I1324"/>
    <mergeCell ref="H1325:I1325"/>
    <mergeCell ref="H1326:I1326"/>
    <mergeCell ref="H1327:I1327"/>
    <mergeCell ref="H1328:I1328"/>
    <mergeCell ref="H1329:I1329"/>
    <mergeCell ref="H1330:I1330"/>
    <mergeCell ref="H1331:I1331"/>
    <mergeCell ref="H1332:I1332"/>
    <mergeCell ref="H1333:I1333"/>
    <mergeCell ref="H1334:I1334"/>
    <mergeCell ref="H1335:I1335"/>
    <mergeCell ref="H1336:I1336"/>
    <mergeCell ref="H1337:I1337"/>
    <mergeCell ref="H1338:I1338"/>
    <mergeCell ref="H1339:I1339"/>
    <mergeCell ref="H1340:I1340"/>
    <mergeCell ref="H1341:I1341"/>
    <mergeCell ref="H1342:I1342"/>
    <mergeCell ref="H1343:I1343"/>
    <mergeCell ref="H1344:I1344"/>
    <mergeCell ref="H1345:I1345"/>
    <mergeCell ref="H1346:I1346"/>
    <mergeCell ref="H1347:I1347"/>
    <mergeCell ref="H1348:I1348"/>
    <mergeCell ref="H1349:I1349"/>
    <mergeCell ref="H1350:I1350"/>
    <mergeCell ref="H1351:I1351"/>
    <mergeCell ref="H1352:I1352"/>
    <mergeCell ref="H1353:I1353"/>
    <mergeCell ref="H1354:I1354"/>
    <mergeCell ref="H1355:I1355"/>
    <mergeCell ref="H1356:I1356"/>
    <mergeCell ref="H1357:I1357"/>
    <mergeCell ref="H1358:I1358"/>
    <mergeCell ref="H1359:I1359"/>
    <mergeCell ref="H1360:I1360"/>
    <mergeCell ref="H1361:I1361"/>
    <mergeCell ref="H1362:I1362"/>
    <mergeCell ref="H1363:I1363"/>
    <mergeCell ref="H1364:I1364"/>
    <mergeCell ref="H1365:I1365"/>
    <mergeCell ref="H1366:I1366"/>
    <mergeCell ref="H1367:I1367"/>
    <mergeCell ref="H1368:I1368"/>
    <mergeCell ref="H1369:I1369"/>
    <mergeCell ref="H1370:I1370"/>
    <mergeCell ref="H1371:I1371"/>
    <mergeCell ref="H1372:I1372"/>
    <mergeCell ref="H1373:I1373"/>
    <mergeCell ref="H1374:I1374"/>
    <mergeCell ref="H1375:I1375"/>
    <mergeCell ref="H1376:I1376"/>
    <mergeCell ref="H1377:I1377"/>
    <mergeCell ref="H1378:I1378"/>
    <mergeCell ref="H1379:I1379"/>
    <mergeCell ref="H1380:I1380"/>
    <mergeCell ref="H1381:I1381"/>
    <mergeCell ref="H1382:I1382"/>
    <mergeCell ref="H1383:I1383"/>
    <mergeCell ref="H1384:I1384"/>
    <mergeCell ref="H1385:I1385"/>
    <mergeCell ref="H1386:I1386"/>
    <mergeCell ref="H1387:I1387"/>
    <mergeCell ref="H1388:I1388"/>
    <mergeCell ref="H1389:I1389"/>
    <mergeCell ref="H1390:I1390"/>
    <mergeCell ref="H1391:I1391"/>
    <mergeCell ref="H1392:I1392"/>
    <mergeCell ref="H1393:I1393"/>
    <mergeCell ref="H1394:I1394"/>
    <mergeCell ref="H1395:I1395"/>
    <mergeCell ref="H1396:I1396"/>
    <mergeCell ref="H1397:I1397"/>
    <mergeCell ref="H1398:I1398"/>
    <mergeCell ref="H1399:I1399"/>
    <mergeCell ref="H1400:I1400"/>
    <mergeCell ref="H1401:I1401"/>
    <mergeCell ref="H1402:I1402"/>
    <mergeCell ref="H1403:I1403"/>
    <mergeCell ref="H1404:I1404"/>
    <mergeCell ref="H1405:I1405"/>
    <mergeCell ref="H1406:I1406"/>
    <mergeCell ref="H1407:I1407"/>
    <mergeCell ref="H1408:I1408"/>
    <mergeCell ref="H1409:I1409"/>
    <mergeCell ref="H1410:I1410"/>
    <mergeCell ref="H1411:I1411"/>
    <mergeCell ref="H1412:I1412"/>
    <mergeCell ref="H1413:I1413"/>
    <mergeCell ref="H1414:I1414"/>
    <mergeCell ref="H1415:I1415"/>
    <mergeCell ref="H1416:I1416"/>
    <mergeCell ref="H1417:I1417"/>
    <mergeCell ref="H1418:I1418"/>
    <mergeCell ref="H1419:I1419"/>
    <mergeCell ref="H1420:I1420"/>
    <mergeCell ref="H1421:I1421"/>
    <mergeCell ref="H1422:I1422"/>
    <mergeCell ref="H1423:I1423"/>
    <mergeCell ref="H1424:I1424"/>
    <mergeCell ref="H1425:I1425"/>
    <mergeCell ref="H1426:I1426"/>
    <mergeCell ref="H1427:I1427"/>
    <mergeCell ref="H1428:I1428"/>
    <mergeCell ref="H1429:I1429"/>
    <mergeCell ref="H1430:I1430"/>
    <mergeCell ref="H1431:I1431"/>
    <mergeCell ref="H1432:I1432"/>
    <mergeCell ref="H1433:I1433"/>
    <mergeCell ref="H1434:I1434"/>
    <mergeCell ref="H1435:I1435"/>
    <mergeCell ref="H1436:I1436"/>
    <mergeCell ref="H1437:I1437"/>
    <mergeCell ref="H1438:I1438"/>
    <mergeCell ref="H1439:I1439"/>
    <mergeCell ref="H1440:I1440"/>
    <mergeCell ref="H1441:I1441"/>
    <mergeCell ref="H1442:I1442"/>
    <mergeCell ref="H1443:I1443"/>
    <mergeCell ref="H1444:I1444"/>
    <mergeCell ref="H1445:I1445"/>
    <mergeCell ref="H1446:I1446"/>
    <mergeCell ref="H1447:I1447"/>
    <mergeCell ref="H1448:I1448"/>
    <mergeCell ref="H1449:I1449"/>
    <mergeCell ref="H1450:I1450"/>
    <mergeCell ref="H1451:I1451"/>
    <mergeCell ref="H1452:I1452"/>
    <mergeCell ref="H1453:I1453"/>
    <mergeCell ref="H1454:I1454"/>
    <mergeCell ref="H1455:I1455"/>
    <mergeCell ref="H1456:I1456"/>
    <mergeCell ref="H1457:I1457"/>
    <mergeCell ref="H1458:I1458"/>
    <mergeCell ref="H1459:I1459"/>
    <mergeCell ref="H1460:I1460"/>
    <mergeCell ref="H1461:I1461"/>
    <mergeCell ref="H1462:I1462"/>
    <mergeCell ref="H1463:I1463"/>
    <mergeCell ref="H1464:I1464"/>
    <mergeCell ref="H1465:I1465"/>
    <mergeCell ref="H1466:I1466"/>
    <mergeCell ref="H1467:I1467"/>
    <mergeCell ref="H1468:I1468"/>
    <mergeCell ref="H1469:I1469"/>
    <mergeCell ref="H1470:I1470"/>
    <mergeCell ref="H1471:I1471"/>
    <mergeCell ref="H1472:I1472"/>
    <mergeCell ref="H1473:I1473"/>
    <mergeCell ref="H1474:I1474"/>
    <mergeCell ref="H1475:I1475"/>
    <mergeCell ref="H1476:I1476"/>
    <mergeCell ref="H1477:I1477"/>
    <mergeCell ref="H1478:I1478"/>
    <mergeCell ref="H1479:I1479"/>
    <mergeCell ref="H1480:I1480"/>
    <mergeCell ref="H1481:I1481"/>
    <mergeCell ref="H1482:I1482"/>
    <mergeCell ref="H1483:I1483"/>
    <mergeCell ref="H1484:I1484"/>
    <mergeCell ref="H1485:I1485"/>
    <mergeCell ref="H1486:I1486"/>
    <mergeCell ref="H1487:I1487"/>
    <mergeCell ref="H1488:I1488"/>
    <mergeCell ref="H1489:I1489"/>
    <mergeCell ref="H1490:I1490"/>
    <mergeCell ref="H1491:I1491"/>
    <mergeCell ref="H1492:I1492"/>
    <mergeCell ref="H1493:I1493"/>
    <mergeCell ref="H1494:I1494"/>
    <mergeCell ref="H1495:I1495"/>
    <mergeCell ref="H1496:I1496"/>
    <mergeCell ref="H1497:I1497"/>
    <mergeCell ref="H1498:I1498"/>
    <mergeCell ref="H1499:I1499"/>
    <mergeCell ref="H1500:I1500"/>
    <mergeCell ref="H1501:I1501"/>
    <mergeCell ref="H1502:I1502"/>
    <mergeCell ref="H1503:I1503"/>
    <mergeCell ref="H1504:I1504"/>
    <mergeCell ref="H1505:I1505"/>
    <mergeCell ref="H1506:I1506"/>
    <mergeCell ref="H1507:I1507"/>
    <mergeCell ref="H1508:I1508"/>
    <mergeCell ref="H1509:I1509"/>
    <mergeCell ref="H1510:I1510"/>
    <mergeCell ref="H1511:I1511"/>
    <mergeCell ref="H1512:I1512"/>
    <mergeCell ref="H1513:I1513"/>
    <mergeCell ref="H1514:I1514"/>
    <mergeCell ref="H1515:I1515"/>
    <mergeCell ref="H1516:I1516"/>
    <mergeCell ref="H1517:I1517"/>
    <mergeCell ref="H1518:I1518"/>
    <mergeCell ref="H1519:I1519"/>
    <mergeCell ref="H1520:I1520"/>
    <mergeCell ref="H1521:I1521"/>
    <mergeCell ref="H1522:I1522"/>
    <mergeCell ref="H1523:I1523"/>
    <mergeCell ref="H1524:I1524"/>
    <mergeCell ref="H1525:I1525"/>
    <mergeCell ref="H1526:I1526"/>
    <mergeCell ref="H1527:I1527"/>
    <mergeCell ref="H1528:I1528"/>
    <mergeCell ref="H1529:I1529"/>
    <mergeCell ref="H1530:I1530"/>
    <mergeCell ref="H1531:I1531"/>
    <mergeCell ref="H1532:I1532"/>
    <mergeCell ref="H1533:I1533"/>
    <mergeCell ref="H1534:I1534"/>
    <mergeCell ref="H1535:I1535"/>
    <mergeCell ref="H1536:I1536"/>
    <mergeCell ref="H1537:I1537"/>
    <mergeCell ref="H1538:I1538"/>
    <mergeCell ref="H1539:I1539"/>
    <mergeCell ref="H1540:I1540"/>
    <mergeCell ref="H1541:I1541"/>
    <mergeCell ref="H1542:I1542"/>
    <mergeCell ref="H1543:I1543"/>
    <mergeCell ref="H1544:I1544"/>
    <mergeCell ref="H1545:I1545"/>
    <mergeCell ref="H1546:I1546"/>
    <mergeCell ref="H1547:I1547"/>
    <mergeCell ref="H1548:I1548"/>
    <mergeCell ref="H1549:I1549"/>
    <mergeCell ref="H1550:I1550"/>
    <mergeCell ref="H1551:I1551"/>
    <mergeCell ref="H1552:I1552"/>
    <mergeCell ref="H1553:I1553"/>
    <mergeCell ref="H1554:I1554"/>
    <mergeCell ref="H1555:I1555"/>
    <mergeCell ref="H1556:I1556"/>
    <mergeCell ref="H1557:I1557"/>
    <mergeCell ref="H1558:I1558"/>
    <mergeCell ref="H1559:I1559"/>
    <mergeCell ref="H1560:I1560"/>
    <mergeCell ref="H1561:I1561"/>
    <mergeCell ref="H1562:I1562"/>
    <mergeCell ref="H1563:I1563"/>
    <mergeCell ref="H1564:I1564"/>
    <mergeCell ref="H1565:I1565"/>
    <mergeCell ref="H1566:I1566"/>
    <mergeCell ref="H1567:I1567"/>
    <mergeCell ref="H1568:I1568"/>
    <mergeCell ref="H1569:I1569"/>
    <mergeCell ref="H1570:I1570"/>
    <mergeCell ref="H1571:I1571"/>
    <mergeCell ref="H1572:I1572"/>
    <mergeCell ref="H1573:I1573"/>
    <mergeCell ref="H1574:I1574"/>
    <mergeCell ref="H1575:I1575"/>
    <mergeCell ref="H1576:I1576"/>
    <mergeCell ref="H1577:I1577"/>
    <mergeCell ref="H1578:I1578"/>
    <mergeCell ref="H1579:I1579"/>
    <mergeCell ref="H1580:I1580"/>
    <mergeCell ref="H1581:I1581"/>
    <mergeCell ref="H1582:I1582"/>
    <mergeCell ref="H1583:I1583"/>
    <mergeCell ref="H1584:I1584"/>
    <mergeCell ref="H1585:I1585"/>
    <mergeCell ref="H1586:I1586"/>
    <mergeCell ref="H1587:I1587"/>
    <mergeCell ref="H1588:I1588"/>
    <mergeCell ref="H1589:I1589"/>
    <mergeCell ref="H1590:I1590"/>
    <mergeCell ref="H1591:I1591"/>
    <mergeCell ref="H1592:I1592"/>
    <mergeCell ref="H1593:I1593"/>
    <mergeCell ref="H1594:I1594"/>
    <mergeCell ref="H1595:I1595"/>
    <mergeCell ref="H1596:I1596"/>
    <mergeCell ref="H1597:I1597"/>
    <mergeCell ref="H1598:I1598"/>
    <mergeCell ref="H1599:I1599"/>
    <mergeCell ref="H1600:I1600"/>
    <mergeCell ref="H1601:I1601"/>
    <mergeCell ref="H1602:I1602"/>
    <mergeCell ref="H1603:I1603"/>
    <mergeCell ref="H1604:I1604"/>
    <mergeCell ref="H1605:I1605"/>
    <mergeCell ref="H1606:I1606"/>
    <mergeCell ref="H1607:I1607"/>
    <mergeCell ref="H1608:I1608"/>
    <mergeCell ref="H1609:I1609"/>
    <mergeCell ref="H1610:I1610"/>
    <mergeCell ref="H1611:I1611"/>
    <mergeCell ref="H1612:I1612"/>
    <mergeCell ref="H1613:I1613"/>
    <mergeCell ref="H1614:I1614"/>
    <mergeCell ref="H1615:I1615"/>
    <mergeCell ref="H1616:I1616"/>
    <mergeCell ref="H1617:I1617"/>
    <mergeCell ref="H1618:I1618"/>
    <mergeCell ref="H1619:I1619"/>
    <mergeCell ref="H1620:I1620"/>
    <mergeCell ref="H1621:I1621"/>
    <mergeCell ref="H1622:I1622"/>
    <mergeCell ref="H1623:I1623"/>
    <mergeCell ref="H1624:I1624"/>
    <mergeCell ref="H1625:I1625"/>
    <mergeCell ref="H1626:I1626"/>
    <mergeCell ref="H1627:I1627"/>
    <mergeCell ref="H1628:I1628"/>
    <mergeCell ref="H1629:I1629"/>
    <mergeCell ref="H1630:I1630"/>
    <mergeCell ref="H1631:I1631"/>
    <mergeCell ref="H1632:I1632"/>
    <mergeCell ref="H1633:I1633"/>
    <mergeCell ref="H1634:I1634"/>
    <mergeCell ref="H1635:I1635"/>
    <mergeCell ref="H1636:I1636"/>
    <mergeCell ref="H1637:I1637"/>
    <mergeCell ref="H1638:I1638"/>
    <mergeCell ref="H1639:I1639"/>
    <mergeCell ref="H1640:I1640"/>
    <mergeCell ref="H1641:I1641"/>
    <mergeCell ref="H1642:I1642"/>
    <mergeCell ref="H1643:I1643"/>
    <mergeCell ref="H1644:I1644"/>
    <mergeCell ref="H1645:I1645"/>
    <mergeCell ref="H1646:I1646"/>
    <mergeCell ref="H1647:I1647"/>
    <mergeCell ref="H1648:I1648"/>
    <mergeCell ref="H1649:I1649"/>
    <mergeCell ref="H1650:I1650"/>
    <mergeCell ref="H1651:I1651"/>
    <mergeCell ref="H1652:I1652"/>
    <mergeCell ref="H1653:I1653"/>
    <mergeCell ref="H1654:I1654"/>
    <mergeCell ref="H1655:I1655"/>
    <mergeCell ref="H1656:I1656"/>
    <mergeCell ref="H1657:I1657"/>
    <mergeCell ref="H1658:I1658"/>
    <mergeCell ref="H1659:I1659"/>
    <mergeCell ref="H1660:I1660"/>
    <mergeCell ref="H1661:I1661"/>
    <mergeCell ref="H1662:I1662"/>
    <mergeCell ref="H1663:I1663"/>
    <mergeCell ref="H1664:I1664"/>
    <mergeCell ref="H1665:I1665"/>
    <mergeCell ref="H1666:I1666"/>
    <mergeCell ref="H1667:I1667"/>
    <mergeCell ref="H1668:I1668"/>
    <mergeCell ref="H1669:I1669"/>
    <mergeCell ref="H1670:I1670"/>
    <mergeCell ref="H1671:I1671"/>
    <mergeCell ref="H1672:I1672"/>
    <mergeCell ref="H1673:I1673"/>
    <mergeCell ref="H1674:I1674"/>
    <mergeCell ref="H1675:I1675"/>
    <mergeCell ref="H1676:I1676"/>
    <mergeCell ref="H1677:I1677"/>
    <mergeCell ref="H1678:I1678"/>
    <mergeCell ref="H1679:I1679"/>
    <mergeCell ref="H1680:I1680"/>
    <mergeCell ref="H1681:I1681"/>
    <mergeCell ref="H1682:I1682"/>
    <mergeCell ref="H1683:I1683"/>
    <mergeCell ref="H1684:I1684"/>
    <mergeCell ref="H1685:I1685"/>
    <mergeCell ref="H1686:I1686"/>
    <mergeCell ref="H1687:I1687"/>
    <mergeCell ref="H1688:I1688"/>
    <mergeCell ref="H1689:I1689"/>
    <mergeCell ref="H1690:I1690"/>
    <mergeCell ref="H1691:I1691"/>
    <mergeCell ref="H1692:I1692"/>
    <mergeCell ref="H1693:I1693"/>
    <mergeCell ref="H1694:I1694"/>
    <mergeCell ref="H1695:I1695"/>
    <mergeCell ref="H1696:I1696"/>
    <mergeCell ref="H1697:I1697"/>
    <mergeCell ref="H1698:I1698"/>
    <mergeCell ref="H1699:I1699"/>
    <mergeCell ref="H1700:I1700"/>
    <mergeCell ref="H1701:I1701"/>
    <mergeCell ref="H1702:I1702"/>
    <mergeCell ref="H1703:I1703"/>
    <mergeCell ref="H1704:I1704"/>
    <mergeCell ref="H1705:I1705"/>
    <mergeCell ref="H1706:I1706"/>
    <mergeCell ref="H1707:I1707"/>
    <mergeCell ref="H1708:I1708"/>
    <mergeCell ref="H1709:I1709"/>
    <mergeCell ref="H1710:I1710"/>
    <mergeCell ref="H1711:I1711"/>
    <mergeCell ref="H1712:I1712"/>
    <mergeCell ref="H1713:I1713"/>
    <mergeCell ref="H1714:I1714"/>
    <mergeCell ref="H1715:I1715"/>
    <mergeCell ref="H1716:I1716"/>
    <mergeCell ref="H1717:I1717"/>
    <mergeCell ref="H1718:I1718"/>
    <mergeCell ref="H1719:I1719"/>
    <mergeCell ref="H1720:I1720"/>
    <mergeCell ref="H1721:I1721"/>
    <mergeCell ref="H1722:I1722"/>
    <mergeCell ref="H1723:I1723"/>
    <mergeCell ref="H1724:I1724"/>
    <mergeCell ref="H1725:I1725"/>
    <mergeCell ref="H1726:I1726"/>
    <mergeCell ref="H1727:I1727"/>
    <mergeCell ref="H1728:I1728"/>
    <mergeCell ref="H1729:I1729"/>
    <mergeCell ref="H1730:I1730"/>
    <mergeCell ref="H1731:I1731"/>
    <mergeCell ref="H1732:I1732"/>
    <mergeCell ref="H1733:I1733"/>
    <mergeCell ref="H1734:I1734"/>
    <mergeCell ref="H1735:I1735"/>
    <mergeCell ref="H1736:I1736"/>
    <mergeCell ref="H1737:I1737"/>
    <mergeCell ref="H1738:I1738"/>
    <mergeCell ref="H1739:I1739"/>
    <mergeCell ref="H1740:I1740"/>
    <mergeCell ref="H1741:I1741"/>
    <mergeCell ref="H1742:I1742"/>
    <mergeCell ref="H1743:I1743"/>
    <mergeCell ref="H1744:I1744"/>
    <mergeCell ref="H1745:I1745"/>
    <mergeCell ref="H1746:I1746"/>
    <mergeCell ref="H1747:I1747"/>
    <mergeCell ref="H1748:I1748"/>
    <mergeCell ref="H1749:I1749"/>
    <mergeCell ref="H1750:I1750"/>
    <mergeCell ref="H1751:I1751"/>
    <mergeCell ref="H1752:I1752"/>
    <mergeCell ref="H1753:I1753"/>
    <mergeCell ref="H1754:I1754"/>
    <mergeCell ref="H1755:I1755"/>
    <mergeCell ref="H1756:I1756"/>
    <mergeCell ref="H1757:I1757"/>
    <mergeCell ref="H1758:I1758"/>
    <mergeCell ref="H1759:I1759"/>
    <mergeCell ref="H1760:I1760"/>
    <mergeCell ref="H1761:I1761"/>
    <mergeCell ref="H1762:I1762"/>
    <mergeCell ref="H1763:I1763"/>
    <mergeCell ref="H1764:I1764"/>
    <mergeCell ref="H1765:I1765"/>
    <mergeCell ref="H1766:I1766"/>
    <mergeCell ref="H1767:I1767"/>
    <mergeCell ref="H1768:I1768"/>
    <mergeCell ref="H1769:I1769"/>
    <mergeCell ref="H1770:I1770"/>
    <mergeCell ref="H1771:I1771"/>
    <mergeCell ref="H1772:I1772"/>
    <mergeCell ref="H1773:I1773"/>
    <mergeCell ref="H1774:I1774"/>
    <mergeCell ref="H1775:I1775"/>
    <mergeCell ref="H1776:I1776"/>
    <mergeCell ref="H1777:I1777"/>
    <mergeCell ref="H1778:I1778"/>
    <mergeCell ref="H1779:I1779"/>
    <mergeCell ref="H1780:I1780"/>
    <mergeCell ref="H1781:I1781"/>
    <mergeCell ref="H1782:I1782"/>
    <mergeCell ref="H1783:I1783"/>
    <mergeCell ref="H1784:I1784"/>
    <mergeCell ref="H1785:I1785"/>
    <mergeCell ref="H1786:I1786"/>
    <mergeCell ref="H1787:I1787"/>
    <mergeCell ref="H1788:I1788"/>
    <mergeCell ref="H1789:I1789"/>
    <mergeCell ref="H1790:I1790"/>
    <mergeCell ref="H1791:I1791"/>
    <mergeCell ref="H1792:I1792"/>
    <mergeCell ref="H1793:I1793"/>
    <mergeCell ref="H1794:I1794"/>
    <mergeCell ref="H1795:I1795"/>
    <mergeCell ref="H1796:I1796"/>
    <mergeCell ref="H1797:I1797"/>
    <mergeCell ref="H1798:I1798"/>
    <mergeCell ref="H1799:I1799"/>
    <mergeCell ref="H1800:I1800"/>
    <mergeCell ref="H1801:I1801"/>
    <mergeCell ref="H1802:I1802"/>
    <mergeCell ref="H1803:I1803"/>
    <mergeCell ref="H1804:I1804"/>
    <mergeCell ref="H1805:I1805"/>
    <mergeCell ref="H1806:I1806"/>
    <mergeCell ref="H1807:I1807"/>
    <mergeCell ref="H1808:I1808"/>
    <mergeCell ref="H1809:I1809"/>
    <mergeCell ref="H1810:I1810"/>
    <mergeCell ref="H1811:I1811"/>
    <mergeCell ref="H1812:I1812"/>
    <mergeCell ref="H1813:I1813"/>
    <mergeCell ref="H1814:I1814"/>
    <mergeCell ref="H1815:I1815"/>
    <mergeCell ref="H1816:I1816"/>
    <mergeCell ref="H1817:I1817"/>
    <mergeCell ref="H1818:I1818"/>
    <mergeCell ref="H1819:I1819"/>
    <mergeCell ref="H1820:I1820"/>
    <mergeCell ref="H1821:I1821"/>
    <mergeCell ref="H1822:I1822"/>
    <mergeCell ref="H1823:I1823"/>
    <mergeCell ref="H1824:I1824"/>
    <mergeCell ref="H1825:I1825"/>
    <mergeCell ref="H1826:I1826"/>
    <mergeCell ref="H1827:I1827"/>
    <mergeCell ref="H1828:I1828"/>
    <mergeCell ref="H1829:I1829"/>
    <mergeCell ref="H1830:I1830"/>
    <mergeCell ref="H1831:I1831"/>
    <mergeCell ref="H1832:I1832"/>
    <mergeCell ref="H1833:I1833"/>
    <mergeCell ref="H1834:I1834"/>
    <mergeCell ref="H1835:I1835"/>
    <mergeCell ref="H1836:I1836"/>
    <mergeCell ref="H1837:I1837"/>
    <mergeCell ref="H1838:I1838"/>
    <mergeCell ref="H1839:I1839"/>
    <mergeCell ref="H1840:I1840"/>
    <mergeCell ref="H1841:I1841"/>
    <mergeCell ref="H1842:I1842"/>
    <mergeCell ref="H1843:I1843"/>
    <mergeCell ref="H1844:I1844"/>
    <mergeCell ref="H1845:I1845"/>
    <mergeCell ref="H1846:I1846"/>
    <mergeCell ref="H1847:I1847"/>
    <mergeCell ref="H1848:I1848"/>
    <mergeCell ref="H1849:I1849"/>
    <mergeCell ref="H1850:I1850"/>
    <mergeCell ref="H1851:I1851"/>
    <mergeCell ref="H1852:I1852"/>
    <mergeCell ref="H1853:I1853"/>
    <mergeCell ref="H1854:I1854"/>
    <mergeCell ref="H1855:I1855"/>
    <mergeCell ref="H1856:I1856"/>
    <mergeCell ref="H1857:I1857"/>
    <mergeCell ref="H1858:I1858"/>
    <mergeCell ref="H1859:I1859"/>
    <mergeCell ref="H1860:I1860"/>
    <mergeCell ref="H1861:I1861"/>
    <mergeCell ref="H1862:I1862"/>
    <mergeCell ref="H1863:I1863"/>
    <mergeCell ref="H1864:I1864"/>
    <mergeCell ref="H1865:I1865"/>
    <mergeCell ref="H1866:I1866"/>
    <mergeCell ref="H1867:I1867"/>
    <mergeCell ref="H1868:I1868"/>
    <mergeCell ref="H1869:I1869"/>
    <mergeCell ref="H1870:I1870"/>
    <mergeCell ref="H1871:I1871"/>
    <mergeCell ref="H1872:I1872"/>
    <mergeCell ref="H1873:I1873"/>
    <mergeCell ref="H1874:I1874"/>
    <mergeCell ref="H1875:I1875"/>
    <mergeCell ref="H1876:I1876"/>
    <mergeCell ref="H1877:I1877"/>
    <mergeCell ref="H1878:I1878"/>
    <mergeCell ref="H1879:I1879"/>
    <mergeCell ref="H1880:I1880"/>
    <mergeCell ref="H1881:I1881"/>
    <mergeCell ref="H1882:I1882"/>
    <mergeCell ref="H1883:I1883"/>
    <mergeCell ref="H1884:I1884"/>
    <mergeCell ref="H1885:I1885"/>
    <mergeCell ref="H1886:I1886"/>
    <mergeCell ref="H1887:I1887"/>
    <mergeCell ref="H1888:I1888"/>
    <mergeCell ref="H1889:I1889"/>
    <mergeCell ref="H1890:I1890"/>
    <mergeCell ref="H1891:I1891"/>
    <mergeCell ref="H1892:I1892"/>
    <mergeCell ref="H1893:I1893"/>
    <mergeCell ref="H1894:I1894"/>
    <mergeCell ref="H1895:I1895"/>
    <mergeCell ref="H1896:I1896"/>
    <mergeCell ref="H1897:I1897"/>
    <mergeCell ref="H1924:I1924"/>
    <mergeCell ref="H1925:I1925"/>
    <mergeCell ref="H1926:I1926"/>
    <mergeCell ref="H1927:I1927"/>
    <mergeCell ref="H1928:I1928"/>
    <mergeCell ref="H1929:I1929"/>
    <mergeCell ref="H1930:I1930"/>
    <mergeCell ref="H1931:I1931"/>
    <mergeCell ref="H1898:I1898"/>
    <mergeCell ref="H1899:I1899"/>
    <mergeCell ref="H1900:I1900"/>
    <mergeCell ref="H1901:I1901"/>
    <mergeCell ref="H1902:I1902"/>
    <mergeCell ref="H1903:I1903"/>
    <mergeCell ref="H1904:I1904"/>
    <mergeCell ref="H1905:I1905"/>
    <mergeCell ref="H1906:I1906"/>
    <mergeCell ref="H1907:I1907"/>
    <mergeCell ref="H1908:I1908"/>
    <mergeCell ref="H1909:I1909"/>
    <mergeCell ref="H1910:I1910"/>
    <mergeCell ref="H1911:I1911"/>
    <mergeCell ref="H1912:I1912"/>
    <mergeCell ref="H1913:I1913"/>
    <mergeCell ref="H1914:I1914"/>
    <mergeCell ref="J873:L873"/>
    <mergeCell ref="J874:L874"/>
    <mergeCell ref="J875:L875"/>
    <mergeCell ref="J876:L876"/>
    <mergeCell ref="J877:L877"/>
    <mergeCell ref="J878:L878"/>
    <mergeCell ref="J879:L879"/>
    <mergeCell ref="J880:L880"/>
    <mergeCell ref="H1965:I1965"/>
    <mergeCell ref="H1932:I1932"/>
    <mergeCell ref="H1933:I1933"/>
    <mergeCell ref="H1934:I1934"/>
    <mergeCell ref="H1935:I1935"/>
    <mergeCell ref="H1936:I1936"/>
    <mergeCell ref="H1937:I1937"/>
    <mergeCell ref="H1938:I1938"/>
    <mergeCell ref="H1939:I1939"/>
    <mergeCell ref="H1940:I1940"/>
    <mergeCell ref="H1941:I1941"/>
    <mergeCell ref="H1942:I1942"/>
    <mergeCell ref="H1943:I1943"/>
    <mergeCell ref="H1944:I1944"/>
    <mergeCell ref="H1945:I1945"/>
    <mergeCell ref="H1915:I1915"/>
    <mergeCell ref="H1916:I1916"/>
    <mergeCell ref="H1917:I1917"/>
    <mergeCell ref="H1918:I1918"/>
    <mergeCell ref="H1919:I1919"/>
    <mergeCell ref="H1920:I1920"/>
    <mergeCell ref="H1921:I1921"/>
    <mergeCell ref="H1922:I1922"/>
    <mergeCell ref="H1923:I1923"/>
    <mergeCell ref="J856:L856"/>
    <mergeCell ref="J857:L857"/>
    <mergeCell ref="J858:L858"/>
    <mergeCell ref="J859:L859"/>
    <mergeCell ref="J860:L860"/>
    <mergeCell ref="J861:L861"/>
    <mergeCell ref="J862:L862"/>
    <mergeCell ref="J863:L863"/>
    <mergeCell ref="J864:L864"/>
    <mergeCell ref="J865:L865"/>
    <mergeCell ref="J866:L866"/>
    <mergeCell ref="J867:L867"/>
    <mergeCell ref="J868:L868"/>
    <mergeCell ref="J869:L869"/>
    <mergeCell ref="J870:L870"/>
    <mergeCell ref="J871:L871"/>
    <mergeCell ref="J872:L872"/>
    <mergeCell ref="J881:L881"/>
    <mergeCell ref="J882:L882"/>
    <mergeCell ref="J883:L883"/>
    <mergeCell ref="J884:L884"/>
    <mergeCell ref="J885:L885"/>
    <mergeCell ref="J886:L886"/>
    <mergeCell ref="J887:L887"/>
    <mergeCell ref="J888:L888"/>
    <mergeCell ref="J889:L889"/>
    <mergeCell ref="J890:L890"/>
    <mergeCell ref="J891:L891"/>
    <mergeCell ref="J892:L892"/>
    <mergeCell ref="J893:L893"/>
    <mergeCell ref="J894:L894"/>
    <mergeCell ref="J895:L895"/>
    <mergeCell ref="J896:L896"/>
    <mergeCell ref="J897:L897"/>
    <mergeCell ref="J898:L898"/>
    <mergeCell ref="J899:L899"/>
    <mergeCell ref="J900:L900"/>
    <mergeCell ref="J901:L901"/>
    <mergeCell ref="J902:L902"/>
    <mergeCell ref="J903:L903"/>
    <mergeCell ref="J904:L904"/>
    <mergeCell ref="J905:L905"/>
    <mergeCell ref="J906:L906"/>
    <mergeCell ref="J907:L907"/>
    <mergeCell ref="J908:L908"/>
    <mergeCell ref="J909:L909"/>
    <mergeCell ref="J910:L910"/>
    <mergeCell ref="J911:L911"/>
    <mergeCell ref="J912:L912"/>
    <mergeCell ref="J913:L913"/>
    <mergeCell ref="J914:L914"/>
    <mergeCell ref="J915:L915"/>
    <mergeCell ref="J916:L916"/>
    <mergeCell ref="J917:L917"/>
    <mergeCell ref="J918:L918"/>
    <mergeCell ref="J919:L919"/>
    <mergeCell ref="J920:L920"/>
    <mergeCell ref="J921:L921"/>
    <mergeCell ref="J922:L922"/>
    <mergeCell ref="J923:L923"/>
    <mergeCell ref="J924:L924"/>
    <mergeCell ref="J925:L925"/>
    <mergeCell ref="J926:L926"/>
    <mergeCell ref="J927:L927"/>
    <mergeCell ref="J928:L928"/>
    <mergeCell ref="J929:L929"/>
    <mergeCell ref="J930:L930"/>
    <mergeCell ref="J931:L931"/>
    <mergeCell ref="J932:L932"/>
    <mergeCell ref="J933:L933"/>
    <mergeCell ref="J934:L934"/>
    <mergeCell ref="J935:L935"/>
    <mergeCell ref="J936:L936"/>
    <mergeCell ref="J937:L937"/>
    <mergeCell ref="J938:L938"/>
    <mergeCell ref="J939:L939"/>
    <mergeCell ref="J940:L940"/>
    <mergeCell ref="J941:L941"/>
    <mergeCell ref="J942:L942"/>
    <mergeCell ref="J943:L943"/>
    <mergeCell ref="J944:L944"/>
    <mergeCell ref="J945:L945"/>
    <mergeCell ref="J946:L946"/>
    <mergeCell ref="J947:L947"/>
    <mergeCell ref="J948:L948"/>
    <mergeCell ref="J949:L949"/>
    <mergeCell ref="J950:L950"/>
    <mergeCell ref="J951:L951"/>
    <mergeCell ref="J952:L952"/>
    <mergeCell ref="J953:L953"/>
    <mergeCell ref="J954:L954"/>
    <mergeCell ref="J955:L955"/>
    <mergeCell ref="J956:L956"/>
    <mergeCell ref="J957:L957"/>
    <mergeCell ref="J958:L958"/>
    <mergeCell ref="J959:L959"/>
    <mergeCell ref="J960:L960"/>
    <mergeCell ref="J961:L961"/>
    <mergeCell ref="J962:L962"/>
    <mergeCell ref="J963:L963"/>
    <mergeCell ref="J964:L964"/>
    <mergeCell ref="J965:L965"/>
    <mergeCell ref="J966:L966"/>
    <mergeCell ref="J967:L967"/>
    <mergeCell ref="J968:L968"/>
    <mergeCell ref="J969:L969"/>
    <mergeCell ref="J970:L970"/>
    <mergeCell ref="J971:L971"/>
    <mergeCell ref="J972:L972"/>
    <mergeCell ref="J973:L973"/>
    <mergeCell ref="J974:L974"/>
    <mergeCell ref="J975:L975"/>
    <mergeCell ref="J976:L976"/>
    <mergeCell ref="J977:L977"/>
    <mergeCell ref="J978:L978"/>
    <mergeCell ref="J979:L979"/>
    <mergeCell ref="J980:L980"/>
    <mergeCell ref="J981:L981"/>
    <mergeCell ref="J982:L982"/>
    <mergeCell ref="J983:L983"/>
    <mergeCell ref="J984:L984"/>
    <mergeCell ref="J985:L985"/>
    <mergeCell ref="J986:L986"/>
    <mergeCell ref="J987:L987"/>
    <mergeCell ref="J988:L988"/>
    <mergeCell ref="J989:L989"/>
    <mergeCell ref="J990:L990"/>
    <mergeCell ref="J991:L991"/>
    <mergeCell ref="J992:L992"/>
    <mergeCell ref="J993:L993"/>
    <mergeCell ref="J994:L994"/>
    <mergeCell ref="J995:L995"/>
    <mergeCell ref="J996:L996"/>
    <mergeCell ref="J997:L997"/>
    <mergeCell ref="J998:L998"/>
    <mergeCell ref="J999:L999"/>
    <mergeCell ref="J1000:L1000"/>
    <mergeCell ref="J1001:L1001"/>
    <mergeCell ref="J1002:L1002"/>
    <mergeCell ref="J1003:L1003"/>
    <mergeCell ref="J1004:L1004"/>
    <mergeCell ref="J1005:L1005"/>
    <mergeCell ref="J1006:L1006"/>
    <mergeCell ref="J1007:L1007"/>
    <mergeCell ref="J1008:L1008"/>
    <mergeCell ref="J1009:L1009"/>
    <mergeCell ref="J1010:L1010"/>
    <mergeCell ref="J1011:L1011"/>
    <mergeCell ref="J1012:L1012"/>
    <mergeCell ref="J1013:L1013"/>
    <mergeCell ref="J1014:L1014"/>
    <mergeCell ref="J1015:L1015"/>
    <mergeCell ref="J1016:L1016"/>
    <mergeCell ref="J1017:L1017"/>
    <mergeCell ref="J1018:L1018"/>
    <mergeCell ref="J1019:L1019"/>
    <mergeCell ref="J1020:L1020"/>
    <mergeCell ref="J1021:L1021"/>
    <mergeCell ref="J1022:L1022"/>
    <mergeCell ref="J1023:L1023"/>
    <mergeCell ref="J1024:L1024"/>
    <mergeCell ref="J1025:L1025"/>
    <mergeCell ref="J1026:L1026"/>
    <mergeCell ref="J1027:L1027"/>
    <mergeCell ref="J1028:L1028"/>
    <mergeCell ref="J1029:L1029"/>
    <mergeCell ref="J1030:L1030"/>
    <mergeCell ref="J1031:L1031"/>
    <mergeCell ref="J1032:L1032"/>
    <mergeCell ref="J1033:L1033"/>
    <mergeCell ref="J1034:L1034"/>
    <mergeCell ref="J1035:L1035"/>
    <mergeCell ref="J1036:L1036"/>
    <mergeCell ref="J1037:L1037"/>
    <mergeCell ref="J1038:L1038"/>
    <mergeCell ref="J1039:L1039"/>
    <mergeCell ref="J1040:L1040"/>
    <mergeCell ref="J1041:L1041"/>
    <mergeCell ref="J1042:L1042"/>
    <mergeCell ref="J1043:L1043"/>
    <mergeCell ref="J1044:L1044"/>
    <mergeCell ref="J1045:L1045"/>
    <mergeCell ref="J1046:L1046"/>
    <mergeCell ref="J1047:L1047"/>
    <mergeCell ref="J1048:L1048"/>
    <mergeCell ref="J1049:L1049"/>
    <mergeCell ref="J1050:L1050"/>
    <mergeCell ref="J1051:L1051"/>
    <mergeCell ref="J1052:L1052"/>
    <mergeCell ref="J1053:L1053"/>
    <mergeCell ref="J1054:L1054"/>
    <mergeCell ref="J1055:L1055"/>
    <mergeCell ref="J1056:L1056"/>
    <mergeCell ref="J1057:L1057"/>
    <mergeCell ref="J1058:L1058"/>
    <mergeCell ref="J1059:L1059"/>
    <mergeCell ref="J1060:L1060"/>
    <mergeCell ref="J1061:L1061"/>
    <mergeCell ref="J1062:L1062"/>
    <mergeCell ref="J1063:L1063"/>
    <mergeCell ref="J1064:L1064"/>
    <mergeCell ref="J1065:L1065"/>
    <mergeCell ref="J1066:L1066"/>
    <mergeCell ref="J1067:L1067"/>
    <mergeCell ref="J1068:L1068"/>
    <mergeCell ref="J1069:L1069"/>
    <mergeCell ref="J1070:L1070"/>
    <mergeCell ref="J1071:L1071"/>
    <mergeCell ref="J1072:L1072"/>
    <mergeCell ref="J1073:L1073"/>
    <mergeCell ref="J1074:L1074"/>
    <mergeCell ref="J1075:L1075"/>
    <mergeCell ref="J1076:L1076"/>
    <mergeCell ref="J1077:L1077"/>
    <mergeCell ref="J1078:L1078"/>
    <mergeCell ref="J1079:L1079"/>
    <mergeCell ref="J1080:L1080"/>
    <mergeCell ref="J1081:L1081"/>
    <mergeCell ref="J1082:L1082"/>
    <mergeCell ref="J1083:L1083"/>
    <mergeCell ref="J1084:L1084"/>
    <mergeCell ref="J1085:L1085"/>
    <mergeCell ref="J1086:L1086"/>
    <mergeCell ref="J1087:L1087"/>
    <mergeCell ref="J1088:L1088"/>
    <mergeCell ref="J1089:L1089"/>
    <mergeCell ref="J1090:L1090"/>
    <mergeCell ref="J1091:L1091"/>
    <mergeCell ref="J1092:L1092"/>
    <mergeCell ref="J1093:L1093"/>
    <mergeCell ref="J1094:L1094"/>
    <mergeCell ref="J1095:L1095"/>
    <mergeCell ref="J1096:L1096"/>
    <mergeCell ref="J1097:L1097"/>
    <mergeCell ref="J1098:L1098"/>
    <mergeCell ref="J1099:L1099"/>
    <mergeCell ref="J1100:L1100"/>
    <mergeCell ref="J1101:L1101"/>
    <mergeCell ref="J1102:L1102"/>
    <mergeCell ref="J1103:L1103"/>
    <mergeCell ref="J1104:L1104"/>
    <mergeCell ref="J1105:L1105"/>
    <mergeCell ref="J1106:L1106"/>
    <mergeCell ref="J1107:L1107"/>
    <mergeCell ref="J1108:L1108"/>
    <mergeCell ref="J1109:L1109"/>
    <mergeCell ref="J1110:L1110"/>
    <mergeCell ref="J1111:L1111"/>
    <mergeCell ref="J1112:L1112"/>
    <mergeCell ref="J1113:L1113"/>
    <mergeCell ref="J1114:L1114"/>
    <mergeCell ref="J1115:L1115"/>
    <mergeCell ref="J1116:L1116"/>
    <mergeCell ref="J1117:L1117"/>
    <mergeCell ref="J1118:L1118"/>
    <mergeCell ref="J1119:L1119"/>
    <mergeCell ref="J1120:L1120"/>
    <mergeCell ref="J1121:L1121"/>
    <mergeCell ref="J1122:L1122"/>
    <mergeCell ref="J1123:L1123"/>
    <mergeCell ref="J1124:L1124"/>
    <mergeCell ref="J1125:L1125"/>
    <mergeCell ref="J1126:L1126"/>
    <mergeCell ref="J1127:L1127"/>
    <mergeCell ref="J1128:L1128"/>
    <mergeCell ref="J1129:L1129"/>
    <mergeCell ref="J1130:L1130"/>
    <mergeCell ref="J1131:L1131"/>
    <mergeCell ref="J1132:L1132"/>
    <mergeCell ref="J1133:L1133"/>
    <mergeCell ref="J1134:L1134"/>
    <mergeCell ref="J1135:L1135"/>
    <mergeCell ref="J1136:L1136"/>
    <mergeCell ref="J1137:L1137"/>
    <mergeCell ref="J1138:L1138"/>
    <mergeCell ref="J1139:L1139"/>
    <mergeCell ref="J1140:L1140"/>
    <mergeCell ref="J1141:L1141"/>
    <mergeCell ref="J1142:L1142"/>
    <mergeCell ref="J1143:L1143"/>
    <mergeCell ref="J1144:L1144"/>
    <mergeCell ref="J1145:L1145"/>
    <mergeCell ref="J1146:L1146"/>
    <mergeCell ref="J1147:L1147"/>
    <mergeCell ref="J1148:L1148"/>
    <mergeCell ref="J1149:L1149"/>
    <mergeCell ref="J1150:L1150"/>
    <mergeCell ref="J1151:L1151"/>
    <mergeCell ref="J1152:L1152"/>
    <mergeCell ref="J1153:L1153"/>
    <mergeCell ref="J1154:L1154"/>
    <mergeCell ref="J1155:L1155"/>
    <mergeCell ref="J1156:L1156"/>
    <mergeCell ref="J1157:L1157"/>
    <mergeCell ref="J1158:L1158"/>
    <mergeCell ref="J1159:L1159"/>
    <mergeCell ref="J1160:L1160"/>
    <mergeCell ref="J1161:L1161"/>
    <mergeCell ref="J1162:L1162"/>
    <mergeCell ref="J1163:L1163"/>
    <mergeCell ref="J1164:L1164"/>
    <mergeCell ref="J1165:L1165"/>
    <mergeCell ref="J1166:L1166"/>
    <mergeCell ref="J1167:L1167"/>
    <mergeCell ref="J1168:L1168"/>
    <mergeCell ref="J1169:L1169"/>
    <mergeCell ref="J1170:L1170"/>
    <mergeCell ref="J1171:L1171"/>
    <mergeCell ref="J1172:L1172"/>
    <mergeCell ref="J1173:L1173"/>
    <mergeCell ref="J1174:L1174"/>
    <mergeCell ref="J1175:L1175"/>
    <mergeCell ref="J1176:L1176"/>
    <mergeCell ref="J1177:L1177"/>
    <mergeCell ref="J1178:L1178"/>
    <mergeCell ref="J1179:L1179"/>
    <mergeCell ref="J1180:L1180"/>
    <mergeCell ref="J1181:L1181"/>
    <mergeCell ref="J1182:L1182"/>
    <mergeCell ref="J1183:L1183"/>
    <mergeCell ref="J1184:L1184"/>
    <mergeCell ref="J1185:L1185"/>
    <mergeCell ref="J1186:L1186"/>
    <mergeCell ref="J1187:L1187"/>
    <mergeCell ref="J1188:L1188"/>
    <mergeCell ref="J1189:L1189"/>
    <mergeCell ref="J1190:L1190"/>
    <mergeCell ref="J1191:L1191"/>
    <mergeCell ref="J1192:L1192"/>
    <mergeCell ref="J1193:L1193"/>
    <mergeCell ref="J1194:L1194"/>
    <mergeCell ref="J1195:L1195"/>
    <mergeCell ref="J1196:L1196"/>
    <mergeCell ref="J1197:L1197"/>
    <mergeCell ref="J1198:L1198"/>
    <mergeCell ref="J1199:L1199"/>
    <mergeCell ref="J1200:L1200"/>
    <mergeCell ref="J1201:L1201"/>
    <mergeCell ref="J1202:L1202"/>
    <mergeCell ref="J1203:L1203"/>
    <mergeCell ref="J1204:L1204"/>
    <mergeCell ref="J1205:L1205"/>
    <mergeCell ref="J1206:L1206"/>
    <mergeCell ref="J1207:L1207"/>
    <mergeCell ref="J1208:L1208"/>
    <mergeCell ref="J1209:L1209"/>
    <mergeCell ref="J1210:L1210"/>
    <mergeCell ref="J1211:L1211"/>
    <mergeCell ref="J1212:L1212"/>
    <mergeCell ref="J1213:L1213"/>
    <mergeCell ref="J1214:L1214"/>
    <mergeCell ref="J1215:L1215"/>
    <mergeCell ref="J1216:L1216"/>
    <mergeCell ref="J1217:L1217"/>
    <mergeCell ref="J1218:L1218"/>
    <mergeCell ref="J1219:L1219"/>
    <mergeCell ref="J1220:L1220"/>
    <mergeCell ref="J1221:L1221"/>
    <mergeCell ref="J1222:L1222"/>
    <mergeCell ref="J1223:L1223"/>
    <mergeCell ref="J1224:L1224"/>
    <mergeCell ref="J1225:L1225"/>
    <mergeCell ref="J1226:L1226"/>
    <mergeCell ref="J1227:L1227"/>
    <mergeCell ref="J1228:L1228"/>
    <mergeCell ref="J1229:L1229"/>
    <mergeCell ref="J1230:L1230"/>
    <mergeCell ref="J1231:L1231"/>
    <mergeCell ref="J1232:L1232"/>
    <mergeCell ref="J1233:L1233"/>
    <mergeCell ref="J1234:L1234"/>
    <mergeCell ref="J1235:L1235"/>
    <mergeCell ref="J1236:L1236"/>
    <mergeCell ref="J1237:L1237"/>
    <mergeCell ref="J1238:L1238"/>
    <mergeCell ref="J1239:L1239"/>
    <mergeCell ref="J1240:L1240"/>
    <mergeCell ref="J1241:L1241"/>
    <mergeCell ref="J1242:L1242"/>
    <mergeCell ref="J1243:L1243"/>
    <mergeCell ref="J1244:L1244"/>
    <mergeCell ref="J1245:L1245"/>
    <mergeCell ref="J1246:L1246"/>
    <mergeCell ref="J1247:L1247"/>
    <mergeCell ref="J1248:L1248"/>
    <mergeCell ref="J1249:L1249"/>
    <mergeCell ref="J1250:L1250"/>
    <mergeCell ref="J1251:L1251"/>
    <mergeCell ref="J1252:L1252"/>
    <mergeCell ref="J1253:L1253"/>
    <mergeCell ref="J1254:L1254"/>
    <mergeCell ref="J1255:L1255"/>
    <mergeCell ref="J1256:L1256"/>
    <mergeCell ref="J1257:L1257"/>
    <mergeCell ref="J1258:L1258"/>
    <mergeCell ref="J1259:L1259"/>
    <mergeCell ref="J1260:L1260"/>
    <mergeCell ref="J1261:L1261"/>
    <mergeCell ref="J1262:L1262"/>
    <mergeCell ref="J1263:L1263"/>
    <mergeCell ref="J1264:L1264"/>
    <mergeCell ref="J1265:L1265"/>
    <mergeCell ref="J1266:L1266"/>
    <mergeCell ref="J1267:L1267"/>
    <mergeCell ref="J1268:L1268"/>
    <mergeCell ref="J1269:L1269"/>
    <mergeCell ref="J1270:L1270"/>
    <mergeCell ref="J1271:L1271"/>
    <mergeCell ref="J1272:L1272"/>
    <mergeCell ref="J1273:L1273"/>
    <mergeCell ref="J1274:L1274"/>
    <mergeCell ref="J1275:L1275"/>
    <mergeCell ref="J1276:L1276"/>
    <mergeCell ref="J1277:L1277"/>
    <mergeCell ref="J1278:L1278"/>
    <mergeCell ref="J1279:L1279"/>
    <mergeCell ref="J1280:L1280"/>
    <mergeCell ref="J1281:L1281"/>
    <mergeCell ref="J1282:L1282"/>
    <mergeCell ref="J1283:L1283"/>
    <mergeCell ref="J1284:L1284"/>
    <mergeCell ref="J1285:L1285"/>
    <mergeCell ref="J1286:L1286"/>
    <mergeCell ref="J1287:L1287"/>
    <mergeCell ref="J1288:L1288"/>
    <mergeCell ref="J1289:L1289"/>
    <mergeCell ref="J1290:L1290"/>
    <mergeCell ref="J1291:L1291"/>
    <mergeCell ref="J1292:L1292"/>
    <mergeCell ref="J1293:L1293"/>
    <mergeCell ref="J1294:L1294"/>
    <mergeCell ref="J1295:L1295"/>
    <mergeCell ref="J1296:L1296"/>
    <mergeCell ref="J1297:L1297"/>
    <mergeCell ref="J1298:L1298"/>
    <mergeCell ref="J1299:L1299"/>
    <mergeCell ref="J1300:L1300"/>
    <mergeCell ref="J1301:L1301"/>
    <mergeCell ref="J1302:L1302"/>
    <mergeCell ref="J1303:L1303"/>
    <mergeCell ref="J1304:L1304"/>
    <mergeCell ref="J1305:L1305"/>
    <mergeCell ref="J1306:L1306"/>
    <mergeCell ref="J1307:L1307"/>
    <mergeCell ref="J1308:L1308"/>
    <mergeCell ref="J1309:L1309"/>
    <mergeCell ref="J1310:L1310"/>
    <mergeCell ref="J1311:L1311"/>
    <mergeCell ref="J1312:L1312"/>
    <mergeCell ref="J1313:L1313"/>
    <mergeCell ref="J1314:L1314"/>
    <mergeCell ref="J1315:L1315"/>
    <mergeCell ref="J1316:L1316"/>
    <mergeCell ref="J1317:L1317"/>
    <mergeCell ref="J1318:L1318"/>
    <mergeCell ref="J1319:L1319"/>
    <mergeCell ref="J1320:L1320"/>
    <mergeCell ref="J1321:L1321"/>
    <mergeCell ref="J1322:L1322"/>
    <mergeCell ref="J1323:L1323"/>
    <mergeCell ref="J1324:L1324"/>
    <mergeCell ref="J1325:L1325"/>
    <mergeCell ref="J1326:L1326"/>
    <mergeCell ref="J1327:L1327"/>
    <mergeCell ref="J1328:L1328"/>
    <mergeCell ref="J1329:L1329"/>
    <mergeCell ref="J1330:L1330"/>
    <mergeCell ref="J1331:L1331"/>
    <mergeCell ref="J1332:L1332"/>
    <mergeCell ref="J1333:L1333"/>
    <mergeCell ref="J1334:L1334"/>
    <mergeCell ref="J1335:L1335"/>
    <mergeCell ref="J1336:L1336"/>
    <mergeCell ref="J1337:L1337"/>
    <mergeCell ref="J1338:L1338"/>
    <mergeCell ref="J1339:L1339"/>
    <mergeCell ref="J1340:L1340"/>
    <mergeCell ref="J1341:L1341"/>
    <mergeCell ref="J1342:L1342"/>
    <mergeCell ref="J1343:L1343"/>
    <mergeCell ref="J1344:L1344"/>
    <mergeCell ref="J1345:L1345"/>
    <mergeCell ref="J1346:L1346"/>
    <mergeCell ref="J1347:L1347"/>
    <mergeCell ref="J1348:L1348"/>
    <mergeCell ref="J1349:L1349"/>
    <mergeCell ref="J1350:L1350"/>
    <mergeCell ref="J1351:L1351"/>
    <mergeCell ref="J1352:L1352"/>
    <mergeCell ref="J1353:L1353"/>
    <mergeCell ref="J1354:L1354"/>
    <mergeCell ref="J1355:L1355"/>
    <mergeCell ref="J1356:L1356"/>
    <mergeCell ref="J1357:L1357"/>
    <mergeCell ref="J1358:L1358"/>
    <mergeCell ref="J1359:L1359"/>
    <mergeCell ref="J1360:L1360"/>
    <mergeCell ref="J1361:L1361"/>
    <mergeCell ref="J1362:L1362"/>
    <mergeCell ref="J1363:L1363"/>
    <mergeCell ref="J1364:L1364"/>
    <mergeCell ref="J1365:L1365"/>
    <mergeCell ref="J1366:L1366"/>
    <mergeCell ref="J1367:L1367"/>
    <mergeCell ref="J1368:L1368"/>
    <mergeCell ref="J1369:L1369"/>
    <mergeCell ref="J1370:L1370"/>
    <mergeCell ref="J1371:L1371"/>
    <mergeCell ref="J1372:L1372"/>
    <mergeCell ref="J1373:L1373"/>
    <mergeCell ref="J1374:L1374"/>
    <mergeCell ref="J1375:L1375"/>
    <mergeCell ref="J1376:L1376"/>
    <mergeCell ref="J1377:L1377"/>
    <mergeCell ref="J1378:L1378"/>
    <mergeCell ref="J1379:L1379"/>
    <mergeCell ref="J1380:L1380"/>
    <mergeCell ref="J1381:L1381"/>
    <mergeCell ref="J1382:L1382"/>
    <mergeCell ref="J1383:L1383"/>
    <mergeCell ref="J1384:L1384"/>
    <mergeCell ref="J1385:L1385"/>
    <mergeCell ref="J1386:L1386"/>
    <mergeCell ref="J1387:L1387"/>
    <mergeCell ref="J1388:L1388"/>
    <mergeCell ref="J1389:L1389"/>
    <mergeCell ref="J1390:L1390"/>
    <mergeCell ref="J1391:L1391"/>
    <mergeCell ref="J1392:L1392"/>
    <mergeCell ref="J1393:L1393"/>
    <mergeCell ref="J1394:L1394"/>
    <mergeCell ref="J1395:L1395"/>
    <mergeCell ref="J1396:L1396"/>
    <mergeCell ref="J1397:L1397"/>
    <mergeCell ref="J1398:L1398"/>
    <mergeCell ref="J1399:L1399"/>
    <mergeCell ref="J1400:L1400"/>
    <mergeCell ref="J1401:L1401"/>
    <mergeCell ref="J1402:L1402"/>
    <mergeCell ref="J1403:L1403"/>
    <mergeCell ref="J1404:L1404"/>
    <mergeCell ref="J1405:L1405"/>
    <mergeCell ref="J1406:L1406"/>
    <mergeCell ref="J1407:L1407"/>
    <mergeCell ref="J1408:L1408"/>
    <mergeCell ref="J1409:L1409"/>
    <mergeCell ref="J1410:L1410"/>
    <mergeCell ref="J1411:L1411"/>
    <mergeCell ref="J1412:L1412"/>
    <mergeCell ref="J1413:L1413"/>
    <mergeCell ref="J1414:L1414"/>
    <mergeCell ref="J1415:L1415"/>
    <mergeCell ref="J1416:L1416"/>
    <mergeCell ref="J1417:L1417"/>
    <mergeCell ref="J1418:L1418"/>
    <mergeCell ref="J1419:L1419"/>
    <mergeCell ref="J1420:L1420"/>
    <mergeCell ref="J1421:L1421"/>
    <mergeCell ref="J1422:L1422"/>
    <mergeCell ref="J1423:L1423"/>
    <mergeCell ref="J1424:L1424"/>
    <mergeCell ref="J1425:L1425"/>
    <mergeCell ref="J1426:L1426"/>
    <mergeCell ref="J1427:L1427"/>
    <mergeCell ref="J1428:L1428"/>
    <mergeCell ref="J1429:L1429"/>
    <mergeCell ref="J1430:L1430"/>
    <mergeCell ref="J1431:L1431"/>
    <mergeCell ref="J1432:L1432"/>
    <mergeCell ref="J1433:L1433"/>
    <mergeCell ref="J1434:L1434"/>
    <mergeCell ref="J1435:L1435"/>
    <mergeCell ref="J1436:L1436"/>
    <mergeCell ref="J1437:L1437"/>
    <mergeCell ref="J1438:L1438"/>
    <mergeCell ref="J1439:L1439"/>
    <mergeCell ref="J1440:L1440"/>
    <mergeCell ref="J1441:L1441"/>
    <mergeCell ref="J1442:L1442"/>
    <mergeCell ref="J1443:L1443"/>
    <mergeCell ref="J1444:L1444"/>
    <mergeCell ref="J1445:L1445"/>
    <mergeCell ref="J1446:L1446"/>
    <mergeCell ref="J1447:L1447"/>
    <mergeCell ref="J1448:L1448"/>
    <mergeCell ref="J1449:L1449"/>
    <mergeCell ref="J1450:L1450"/>
    <mergeCell ref="J1451:L1451"/>
    <mergeCell ref="J1452:L1452"/>
    <mergeCell ref="J1453:L1453"/>
    <mergeCell ref="J1454:L1454"/>
    <mergeCell ref="J1455:L1455"/>
    <mergeCell ref="J1456:L1456"/>
    <mergeCell ref="J1457:L1457"/>
    <mergeCell ref="J1458:L1458"/>
    <mergeCell ref="J1459:L1459"/>
    <mergeCell ref="J1460:L1460"/>
    <mergeCell ref="J1461:L1461"/>
    <mergeCell ref="J1462:L1462"/>
    <mergeCell ref="J1463:L1463"/>
    <mergeCell ref="J1464:L1464"/>
    <mergeCell ref="J1465:L1465"/>
    <mergeCell ref="J1466:L1466"/>
    <mergeCell ref="J1467:L1467"/>
    <mergeCell ref="J1468:L1468"/>
    <mergeCell ref="J1469:L1469"/>
    <mergeCell ref="J1470:L1470"/>
    <mergeCell ref="J1471:L1471"/>
    <mergeCell ref="J1472:L1472"/>
    <mergeCell ref="J1473:L1473"/>
    <mergeCell ref="J1474:L1474"/>
    <mergeCell ref="J1475:L1475"/>
    <mergeCell ref="J1476:L1476"/>
    <mergeCell ref="J1477:L1477"/>
    <mergeCell ref="J1478:L1478"/>
    <mergeCell ref="J1479:L1479"/>
    <mergeCell ref="J1480:L1480"/>
    <mergeCell ref="J1481:L1481"/>
    <mergeCell ref="J1482:L1482"/>
    <mergeCell ref="J1483:L1483"/>
    <mergeCell ref="J1484:L1484"/>
    <mergeCell ref="J1485:L1485"/>
    <mergeCell ref="J1486:L1486"/>
    <mergeCell ref="J1487:L1487"/>
    <mergeCell ref="J1488:L1488"/>
    <mergeCell ref="J1489:L1489"/>
    <mergeCell ref="J1490:L1490"/>
    <mergeCell ref="J1491:L1491"/>
    <mergeCell ref="J1492:L1492"/>
    <mergeCell ref="J1493:L1493"/>
    <mergeCell ref="J1494:L1494"/>
    <mergeCell ref="J1495:L1495"/>
    <mergeCell ref="J1496:L1496"/>
    <mergeCell ref="J1497:L1497"/>
    <mergeCell ref="J1498:L1498"/>
    <mergeCell ref="J1499:L1499"/>
    <mergeCell ref="J1500:L1500"/>
    <mergeCell ref="J1501:L1501"/>
    <mergeCell ref="J1502:L1502"/>
    <mergeCell ref="J1503:L1503"/>
    <mergeCell ref="J1504:L1504"/>
    <mergeCell ref="J1505:L1505"/>
    <mergeCell ref="J1506:L1506"/>
    <mergeCell ref="J1507:L1507"/>
    <mergeCell ref="J1508:L1508"/>
    <mergeCell ref="J1509:L1509"/>
    <mergeCell ref="J1510:L1510"/>
    <mergeCell ref="J1511:L1511"/>
    <mergeCell ref="J1512:L1512"/>
    <mergeCell ref="J1513:L1513"/>
    <mergeCell ref="J1514:L1514"/>
    <mergeCell ref="J1515:L1515"/>
    <mergeCell ref="J1516:L1516"/>
    <mergeCell ref="J1517:L1517"/>
    <mergeCell ref="J1518:L1518"/>
    <mergeCell ref="J1519:L1519"/>
    <mergeCell ref="J1520:L1520"/>
    <mergeCell ref="J1521:L1521"/>
    <mergeCell ref="J1522:L1522"/>
    <mergeCell ref="J1523:L1523"/>
    <mergeCell ref="J1524:L1524"/>
    <mergeCell ref="J1525:L1525"/>
    <mergeCell ref="J1526:L1526"/>
    <mergeCell ref="J1527:L1527"/>
    <mergeCell ref="J1528:L1528"/>
    <mergeCell ref="J1529:L1529"/>
    <mergeCell ref="J1530:L1530"/>
    <mergeCell ref="J1531:L1531"/>
    <mergeCell ref="J1532:L1532"/>
    <mergeCell ref="J1533:L1533"/>
    <mergeCell ref="J1534:L1534"/>
    <mergeCell ref="J1535:L1535"/>
    <mergeCell ref="J1536:L1536"/>
    <mergeCell ref="J1537:L1537"/>
    <mergeCell ref="J1538:L1538"/>
    <mergeCell ref="J1539:L1539"/>
    <mergeCell ref="J1540:L1540"/>
    <mergeCell ref="J1541:L1541"/>
    <mergeCell ref="J1542:L1542"/>
    <mergeCell ref="J1543:L1543"/>
    <mergeCell ref="J1544:L1544"/>
    <mergeCell ref="J1545:L1545"/>
    <mergeCell ref="J1546:L1546"/>
    <mergeCell ref="J1547:L1547"/>
    <mergeCell ref="J1548:L1548"/>
    <mergeCell ref="J1549:L1549"/>
    <mergeCell ref="J1550:L1550"/>
    <mergeCell ref="J1551:L1551"/>
    <mergeCell ref="J1552:L1552"/>
    <mergeCell ref="J1553:L1553"/>
    <mergeCell ref="J1554:L1554"/>
    <mergeCell ref="J1555:L1555"/>
    <mergeCell ref="J1556:L1556"/>
    <mergeCell ref="J1557:L1557"/>
    <mergeCell ref="J1558:L1558"/>
    <mergeCell ref="J1559:L1559"/>
    <mergeCell ref="J1560:L1560"/>
    <mergeCell ref="J1561:L1561"/>
    <mergeCell ref="J1562:L1562"/>
    <mergeCell ref="J1563:L1563"/>
    <mergeCell ref="J1564:L1564"/>
    <mergeCell ref="J1565:L1565"/>
    <mergeCell ref="J1566:L1566"/>
    <mergeCell ref="J1567:L1567"/>
    <mergeCell ref="J1568:L1568"/>
    <mergeCell ref="J1569:L1569"/>
    <mergeCell ref="J1570:L1570"/>
    <mergeCell ref="J1571:L1571"/>
    <mergeCell ref="J1572:L1572"/>
    <mergeCell ref="J1573:L1573"/>
    <mergeCell ref="J1574:L1574"/>
    <mergeCell ref="J1575:L1575"/>
    <mergeCell ref="J1576:L1576"/>
    <mergeCell ref="J1577:L1577"/>
    <mergeCell ref="J1578:L1578"/>
    <mergeCell ref="J1579:L1579"/>
    <mergeCell ref="J1580:L1580"/>
    <mergeCell ref="J1581:L1581"/>
    <mergeCell ref="J1582:L1582"/>
    <mergeCell ref="J1583:L1583"/>
    <mergeCell ref="J1584:L1584"/>
    <mergeCell ref="J1585:L1585"/>
    <mergeCell ref="J1586:L1586"/>
    <mergeCell ref="J1587:L1587"/>
    <mergeCell ref="J1588:L1588"/>
    <mergeCell ref="J1589:L1589"/>
    <mergeCell ref="J1590:L1590"/>
    <mergeCell ref="J1591:L1591"/>
    <mergeCell ref="J1592:L1592"/>
    <mergeCell ref="J1593:L1593"/>
    <mergeCell ref="J1594:L1594"/>
    <mergeCell ref="J1595:L1595"/>
    <mergeCell ref="J1596:L1596"/>
    <mergeCell ref="J1597:L1597"/>
    <mergeCell ref="J1598:L1598"/>
    <mergeCell ref="J1599:L1599"/>
    <mergeCell ref="J1600:L1600"/>
    <mergeCell ref="J1601:L1601"/>
    <mergeCell ref="J1602:L1602"/>
    <mergeCell ref="J1603:L1603"/>
    <mergeCell ref="J1604:L1604"/>
    <mergeCell ref="J1605:L1605"/>
    <mergeCell ref="J1606:L1606"/>
    <mergeCell ref="J1607:L1607"/>
    <mergeCell ref="J1608:L1608"/>
    <mergeCell ref="J1609:L1609"/>
    <mergeCell ref="J1610:L1610"/>
    <mergeCell ref="J1611:L1611"/>
    <mergeCell ref="J1612:L1612"/>
    <mergeCell ref="J1613:L1613"/>
    <mergeCell ref="J1614:L1614"/>
    <mergeCell ref="J1615:L1615"/>
    <mergeCell ref="J1616:L1616"/>
    <mergeCell ref="J1617:L1617"/>
    <mergeCell ref="J1618:L1618"/>
    <mergeCell ref="J1619:L1619"/>
    <mergeCell ref="J1620:L1620"/>
    <mergeCell ref="J1621:L1621"/>
    <mergeCell ref="J1622:L1622"/>
    <mergeCell ref="J1623:L1623"/>
    <mergeCell ref="J1624:L1624"/>
    <mergeCell ref="J1625:L1625"/>
    <mergeCell ref="J1626:L1626"/>
    <mergeCell ref="J1627:L1627"/>
    <mergeCell ref="J1628:L1628"/>
    <mergeCell ref="J1629:L1629"/>
    <mergeCell ref="J1630:L1630"/>
    <mergeCell ref="J1631:L1631"/>
    <mergeCell ref="J1632:L1632"/>
    <mergeCell ref="J1633:L1633"/>
    <mergeCell ref="J1634:L1634"/>
    <mergeCell ref="J1635:L1635"/>
    <mergeCell ref="J1636:L1636"/>
    <mergeCell ref="J1637:L1637"/>
    <mergeCell ref="J1638:L1638"/>
    <mergeCell ref="J1639:L1639"/>
    <mergeCell ref="J1640:L1640"/>
    <mergeCell ref="J1641:L1641"/>
    <mergeCell ref="J1642:L1642"/>
    <mergeCell ref="J1643:L1643"/>
    <mergeCell ref="J1644:L1644"/>
    <mergeCell ref="J1645:L1645"/>
    <mergeCell ref="J1646:L1646"/>
    <mergeCell ref="J1647:L1647"/>
    <mergeCell ref="J1648:L1648"/>
    <mergeCell ref="J1649:L1649"/>
    <mergeCell ref="J1650:L1650"/>
    <mergeCell ref="J1651:L1651"/>
    <mergeCell ref="J1652:L1652"/>
    <mergeCell ref="J1653:L1653"/>
    <mergeCell ref="J1654:L1654"/>
    <mergeCell ref="J1655:L1655"/>
    <mergeCell ref="J1656:L1656"/>
    <mergeCell ref="J1657:L1657"/>
    <mergeCell ref="J1658:L1658"/>
    <mergeCell ref="J1659:L1659"/>
    <mergeCell ref="J1660:L1660"/>
    <mergeCell ref="J1661:L1661"/>
    <mergeCell ref="J1662:L1662"/>
    <mergeCell ref="J1663:L1663"/>
    <mergeCell ref="J1664:L1664"/>
    <mergeCell ref="J1665:L1665"/>
    <mergeCell ref="J1666:L1666"/>
    <mergeCell ref="J1667:L1667"/>
    <mergeCell ref="J1668:L1668"/>
    <mergeCell ref="J1669:L1669"/>
    <mergeCell ref="J1670:L1670"/>
    <mergeCell ref="J1671:L1671"/>
    <mergeCell ref="J1672:L1672"/>
    <mergeCell ref="J1673:L1673"/>
    <mergeCell ref="J1674:L1674"/>
    <mergeCell ref="J1675:L1675"/>
    <mergeCell ref="J1676:L1676"/>
    <mergeCell ref="J1677:L1677"/>
    <mergeCell ref="J1678:L1678"/>
    <mergeCell ref="J1679:L1679"/>
    <mergeCell ref="J1680:L1680"/>
    <mergeCell ref="J1681:L1681"/>
    <mergeCell ref="J1682:L1682"/>
    <mergeCell ref="J1683:L1683"/>
    <mergeCell ref="J1684:L1684"/>
    <mergeCell ref="J1685:L1685"/>
    <mergeCell ref="J1686:L1686"/>
    <mergeCell ref="J1687:L1687"/>
    <mergeCell ref="J1688:L1688"/>
    <mergeCell ref="J1689:L1689"/>
    <mergeCell ref="J1690:L1690"/>
    <mergeCell ref="J1691:L1691"/>
    <mergeCell ref="J1692:L1692"/>
    <mergeCell ref="J1693:L1693"/>
    <mergeCell ref="J1694:L1694"/>
    <mergeCell ref="J1695:L1695"/>
    <mergeCell ref="J1696:L1696"/>
    <mergeCell ref="J1697:L1697"/>
    <mergeCell ref="J1698:L1698"/>
    <mergeCell ref="J1699:L1699"/>
    <mergeCell ref="J1700:L1700"/>
    <mergeCell ref="J1701:L1701"/>
    <mergeCell ref="J1702:L1702"/>
    <mergeCell ref="J1703:L1703"/>
    <mergeCell ref="J1704:L1704"/>
    <mergeCell ref="J1705:L1705"/>
    <mergeCell ref="J1706:L1706"/>
    <mergeCell ref="J1707:L1707"/>
    <mergeCell ref="J1708:L1708"/>
    <mergeCell ref="J1709:L1709"/>
    <mergeCell ref="J1710:L1710"/>
    <mergeCell ref="J1711:L1711"/>
    <mergeCell ref="J1712:L1712"/>
    <mergeCell ref="J1713:L1713"/>
    <mergeCell ref="J1714:L1714"/>
    <mergeCell ref="J1715:L1715"/>
    <mergeCell ref="J1716:L1716"/>
    <mergeCell ref="J1717:L1717"/>
    <mergeCell ref="J1718:L1718"/>
    <mergeCell ref="J1719:L1719"/>
    <mergeCell ref="J1720:L1720"/>
    <mergeCell ref="J1721:L1721"/>
    <mergeCell ref="J1722:L1722"/>
    <mergeCell ref="J1723:L1723"/>
    <mergeCell ref="J1724:L1724"/>
    <mergeCell ref="J1725:L1725"/>
    <mergeCell ref="J1726:L1726"/>
    <mergeCell ref="J1727:L1727"/>
    <mergeCell ref="J1728:L1728"/>
    <mergeCell ref="J1729:L1729"/>
    <mergeCell ref="J1730:L1730"/>
    <mergeCell ref="J1731:L1731"/>
    <mergeCell ref="J1732:L1732"/>
    <mergeCell ref="J1733:L1733"/>
    <mergeCell ref="J1734:L1734"/>
    <mergeCell ref="J1735:L1735"/>
    <mergeCell ref="J1736:L1736"/>
    <mergeCell ref="J1737:L1737"/>
    <mergeCell ref="J1738:L1738"/>
    <mergeCell ref="J1739:L1739"/>
    <mergeCell ref="J1740:L1740"/>
    <mergeCell ref="J1741:L1741"/>
    <mergeCell ref="J1742:L1742"/>
    <mergeCell ref="J1743:L1743"/>
    <mergeCell ref="J1744:L1744"/>
    <mergeCell ref="J1745:L1745"/>
    <mergeCell ref="J1746:L1746"/>
    <mergeCell ref="J1747:L1747"/>
    <mergeCell ref="J1748:L1748"/>
    <mergeCell ref="J1749:L1749"/>
    <mergeCell ref="J1750:L1750"/>
    <mergeCell ref="J1751:L1751"/>
    <mergeCell ref="J1752:L1752"/>
    <mergeCell ref="J1753:L1753"/>
    <mergeCell ref="J1754:L1754"/>
    <mergeCell ref="J1755:L1755"/>
    <mergeCell ref="J1756:L1756"/>
    <mergeCell ref="J1757:L1757"/>
    <mergeCell ref="J1758:L1758"/>
    <mergeCell ref="J1759:L1759"/>
    <mergeCell ref="J1760:L1760"/>
    <mergeCell ref="J1761:L1761"/>
    <mergeCell ref="J1762:L1762"/>
    <mergeCell ref="J1763:L1763"/>
    <mergeCell ref="J1764:L1764"/>
    <mergeCell ref="J1765:L1765"/>
    <mergeCell ref="J1766:L1766"/>
    <mergeCell ref="J1767:L1767"/>
    <mergeCell ref="J1768:L1768"/>
    <mergeCell ref="J1769:L1769"/>
    <mergeCell ref="J1770:L1770"/>
    <mergeCell ref="J1771:L1771"/>
    <mergeCell ref="J1772:L1772"/>
    <mergeCell ref="J1773:L1773"/>
    <mergeCell ref="J1774:L1774"/>
    <mergeCell ref="J1775:L1775"/>
    <mergeCell ref="J1776:L1776"/>
    <mergeCell ref="J1777:L1777"/>
    <mergeCell ref="J1778:L1778"/>
    <mergeCell ref="J1779:L1779"/>
    <mergeCell ref="J1780:L1780"/>
    <mergeCell ref="J1781:L1781"/>
    <mergeCell ref="J1782:L1782"/>
    <mergeCell ref="J1783:L1783"/>
    <mergeCell ref="J1784:L1784"/>
    <mergeCell ref="J1785:L1785"/>
    <mergeCell ref="J1786:L1786"/>
    <mergeCell ref="J1787:L1787"/>
    <mergeCell ref="J1788:L1788"/>
    <mergeCell ref="J1789:L1789"/>
    <mergeCell ref="J1790:L1790"/>
    <mergeCell ref="J1791:L1791"/>
    <mergeCell ref="J1792:L1792"/>
    <mergeCell ref="J1793:L1793"/>
    <mergeCell ref="J1794:L1794"/>
    <mergeCell ref="J1795:L1795"/>
    <mergeCell ref="J1796:L1796"/>
    <mergeCell ref="J1797:L1797"/>
    <mergeCell ref="J1798:L1798"/>
    <mergeCell ref="J1799:L1799"/>
    <mergeCell ref="J1800:L1800"/>
    <mergeCell ref="J1801:L1801"/>
    <mergeCell ref="J1802:L1802"/>
    <mergeCell ref="J1803:L1803"/>
    <mergeCell ref="J1804:L1804"/>
    <mergeCell ref="J1805:L1805"/>
    <mergeCell ref="J1806:L1806"/>
    <mergeCell ref="J1807:L1807"/>
    <mergeCell ref="J1808:L1808"/>
    <mergeCell ref="J1809:L1809"/>
    <mergeCell ref="J1810:L1810"/>
    <mergeCell ref="J1811:L1811"/>
    <mergeCell ref="J1812:L1812"/>
    <mergeCell ref="J1813:L1813"/>
    <mergeCell ref="J1814:L1814"/>
    <mergeCell ref="J1815:L1815"/>
    <mergeCell ref="J1816:L1816"/>
    <mergeCell ref="J1817:L1817"/>
    <mergeCell ref="J1818:L1818"/>
    <mergeCell ref="J1819:L1819"/>
    <mergeCell ref="J1820:L1820"/>
    <mergeCell ref="J1821:L1821"/>
    <mergeCell ref="J1822:L1822"/>
    <mergeCell ref="J1823:L1823"/>
    <mergeCell ref="J1824:L1824"/>
    <mergeCell ref="J1825:L1825"/>
    <mergeCell ref="J1826:L1826"/>
    <mergeCell ref="J1827:L1827"/>
    <mergeCell ref="J1828:L1828"/>
    <mergeCell ref="J1829:L1829"/>
    <mergeCell ref="J1830:L1830"/>
    <mergeCell ref="J1831:L1831"/>
    <mergeCell ref="J1832:L1832"/>
    <mergeCell ref="J1833:L1833"/>
    <mergeCell ref="J1834:L1834"/>
    <mergeCell ref="J1835:L1835"/>
    <mergeCell ref="J1836:L1836"/>
    <mergeCell ref="J1837:L1837"/>
    <mergeCell ref="J1838:L1838"/>
    <mergeCell ref="J1839:L1839"/>
    <mergeCell ref="J1840:L1840"/>
    <mergeCell ref="J1841:L1841"/>
    <mergeCell ref="J1842:L1842"/>
    <mergeCell ref="J1843:L1843"/>
    <mergeCell ref="J1844:L1844"/>
    <mergeCell ref="J1845:L1845"/>
    <mergeCell ref="J1846:L1846"/>
    <mergeCell ref="J1847:L1847"/>
    <mergeCell ref="J1848:L1848"/>
    <mergeCell ref="J1849:L1849"/>
    <mergeCell ref="J1850:L1850"/>
    <mergeCell ref="J1851:L1851"/>
    <mergeCell ref="J1852:L1852"/>
    <mergeCell ref="J1853:L1853"/>
    <mergeCell ref="J1854:L1854"/>
    <mergeCell ref="J1855:L1855"/>
    <mergeCell ref="J1856:L1856"/>
    <mergeCell ref="J1857:L1857"/>
    <mergeCell ref="J1858:L1858"/>
    <mergeCell ref="J1859:L1859"/>
    <mergeCell ref="J1860:L1860"/>
    <mergeCell ref="J1861:L1861"/>
    <mergeCell ref="J1862:L1862"/>
    <mergeCell ref="J1863:L1863"/>
    <mergeCell ref="J1864:L1864"/>
    <mergeCell ref="J1865:L1865"/>
    <mergeCell ref="J1866:L1866"/>
    <mergeCell ref="J1914:L1914"/>
    <mergeCell ref="J1915:L1915"/>
    <mergeCell ref="J1916:L1916"/>
    <mergeCell ref="J1917:L1917"/>
    <mergeCell ref="J1867:L1867"/>
    <mergeCell ref="J1868:L1868"/>
    <mergeCell ref="J1869:L1869"/>
    <mergeCell ref="J1870:L1870"/>
    <mergeCell ref="J1871:L1871"/>
    <mergeCell ref="J1872:L1872"/>
    <mergeCell ref="J1873:L1873"/>
    <mergeCell ref="J1874:L1874"/>
    <mergeCell ref="J1875:L1875"/>
    <mergeCell ref="J1876:L1876"/>
    <mergeCell ref="J1877:L1877"/>
    <mergeCell ref="J1878:L1878"/>
    <mergeCell ref="J1879:L1879"/>
    <mergeCell ref="J1880:L1880"/>
    <mergeCell ref="J1881:L1881"/>
    <mergeCell ref="J1882:L1882"/>
    <mergeCell ref="J1883:L1883"/>
    <mergeCell ref="B873:C873"/>
    <mergeCell ref="B874:C874"/>
    <mergeCell ref="B875:C875"/>
    <mergeCell ref="B876:C876"/>
    <mergeCell ref="B877:C877"/>
    <mergeCell ref="B878:C878"/>
    <mergeCell ref="B879:C879"/>
    <mergeCell ref="B880:C880"/>
    <mergeCell ref="B881:C881"/>
    <mergeCell ref="B882:C882"/>
    <mergeCell ref="B883:C883"/>
    <mergeCell ref="J1969:L1969"/>
    <mergeCell ref="J1970:L1970"/>
    <mergeCell ref="J1971:L1971"/>
    <mergeCell ref="J1972:L1972"/>
    <mergeCell ref="J1973:L1973"/>
    <mergeCell ref="J1952:L1952"/>
    <mergeCell ref="J1953:L1953"/>
    <mergeCell ref="J1954:L1954"/>
    <mergeCell ref="J1955:L1955"/>
    <mergeCell ref="J1956:L1956"/>
    <mergeCell ref="J1957:L1957"/>
    <mergeCell ref="J1958:L1958"/>
    <mergeCell ref="J1959:L1959"/>
    <mergeCell ref="J1960:L1960"/>
    <mergeCell ref="J1961:L1961"/>
    <mergeCell ref="J1962:L1962"/>
    <mergeCell ref="J1963:L1963"/>
    <mergeCell ref="J1964:L1964"/>
    <mergeCell ref="J1965:L1965"/>
    <mergeCell ref="J1966:L1966"/>
    <mergeCell ref="J1967:L1967"/>
    <mergeCell ref="B856:C856"/>
    <mergeCell ref="B857:C857"/>
    <mergeCell ref="B858:C858"/>
    <mergeCell ref="B859:C859"/>
    <mergeCell ref="B860:C860"/>
    <mergeCell ref="B861:C861"/>
    <mergeCell ref="B862:C862"/>
    <mergeCell ref="B863:C863"/>
    <mergeCell ref="B864:C864"/>
    <mergeCell ref="B865:C865"/>
    <mergeCell ref="B866:C866"/>
    <mergeCell ref="B867:C867"/>
    <mergeCell ref="B868:C868"/>
    <mergeCell ref="B869:C869"/>
    <mergeCell ref="B870:C870"/>
    <mergeCell ref="B871:C871"/>
    <mergeCell ref="B872:C872"/>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B1475:C1475"/>
    <mergeCell ref="B1476:C1476"/>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B1506:C1506"/>
    <mergeCell ref="B1507:C1507"/>
    <mergeCell ref="B1508:C1508"/>
    <mergeCell ref="B1509:C1509"/>
    <mergeCell ref="B1510:C1510"/>
    <mergeCell ref="B1511:C1511"/>
    <mergeCell ref="B1512:C1512"/>
    <mergeCell ref="B1513:C1513"/>
    <mergeCell ref="B1514:C1514"/>
    <mergeCell ref="B1515:C1515"/>
    <mergeCell ref="B1516:C1516"/>
    <mergeCell ref="B1517:C1517"/>
    <mergeCell ref="B1518:C1518"/>
    <mergeCell ref="B1519:C1519"/>
    <mergeCell ref="B1520:C1520"/>
    <mergeCell ref="B1521:C1521"/>
    <mergeCell ref="B1522:C1522"/>
    <mergeCell ref="B1523:C1523"/>
    <mergeCell ref="B1524:C1524"/>
    <mergeCell ref="B1525:C1525"/>
    <mergeCell ref="B1526:C1526"/>
    <mergeCell ref="B1527:C1527"/>
    <mergeCell ref="B1528:C1528"/>
    <mergeCell ref="B1529:C1529"/>
    <mergeCell ref="B1530:C1530"/>
    <mergeCell ref="B1531:C1531"/>
    <mergeCell ref="B1532:C1532"/>
    <mergeCell ref="B1533:C1533"/>
    <mergeCell ref="B1534:C1534"/>
    <mergeCell ref="B1535:C1535"/>
    <mergeCell ref="B1536:C1536"/>
    <mergeCell ref="B1537:C1537"/>
    <mergeCell ref="B1538:C1538"/>
    <mergeCell ref="B1539:C1539"/>
    <mergeCell ref="B1540:C1540"/>
    <mergeCell ref="B1541:C1541"/>
    <mergeCell ref="B1542:C1542"/>
    <mergeCell ref="B1543:C1543"/>
    <mergeCell ref="B1544:C1544"/>
    <mergeCell ref="B1545:C1545"/>
    <mergeCell ref="B1546:C1546"/>
    <mergeCell ref="B1547:C1547"/>
    <mergeCell ref="B1548:C1548"/>
    <mergeCell ref="B1549:C1549"/>
    <mergeCell ref="B1550:C1550"/>
    <mergeCell ref="B1551:C1551"/>
    <mergeCell ref="B1552:C1552"/>
    <mergeCell ref="B1553:C1553"/>
    <mergeCell ref="B1554:C1554"/>
    <mergeCell ref="B1555:C1555"/>
    <mergeCell ref="B1556:C1556"/>
    <mergeCell ref="B1557:C1557"/>
    <mergeCell ref="B1558:C1558"/>
    <mergeCell ref="B1559:C1559"/>
    <mergeCell ref="B1560:C1560"/>
    <mergeCell ref="B1561:C1561"/>
    <mergeCell ref="B1562:C1562"/>
    <mergeCell ref="B1563:C1563"/>
    <mergeCell ref="B1564:C1564"/>
    <mergeCell ref="B1565:C1565"/>
    <mergeCell ref="B1566:C1566"/>
    <mergeCell ref="B1567:C1567"/>
    <mergeCell ref="B1568:C1568"/>
    <mergeCell ref="B1569:C1569"/>
    <mergeCell ref="B1570:C1570"/>
    <mergeCell ref="B1571:C1571"/>
    <mergeCell ref="B1572:C1572"/>
    <mergeCell ref="B1573:C1573"/>
    <mergeCell ref="B1574:C1574"/>
    <mergeCell ref="B1575:C1575"/>
    <mergeCell ref="B1576:C1576"/>
    <mergeCell ref="B1577:C1577"/>
    <mergeCell ref="B1578:C1578"/>
    <mergeCell ref="B1579:C1579"/>
    <mergeCell ref="B1580:C1580"/>
    <mergeCell ref="B1581:C1581"/>
    <mergeCell ref="B1582:C1582"/>
    <mergeCell ref="B1583:C1583"/>
    <mergeCell ref="B1584:C1584"/>
    <mergeCell ref="B1585:C1585"/>
    <mergeCell ref="B1586:C1586"/>
    <mergeCell ref="B1587:C1587"/>
    <mergeCell ref="B1588:C1588"/>
    <mergeCell ref="B1589:C1589"/>
    <mergeCell ref="B1590:C1590"/>
    <mergeCell ref="B1591:C1591"/>
    <mergeCell ref="B1592:C1592"/>
    <mergeCell ref="B1593:C1593"/>
    <mergeCell ref="B1594:C1594"/>
    <mergeCell ref="B1595:C1595"/>
    <mergeCell ref="B1596:C1596"/>
    <mergeCell ref="B1597:C1597"/>
    <mergeCell ref="B1598:C1598"/>
    <mergeCell ref="B1599:C1599"/>
    <mergeCell ref="B1600:C1600"/>
    <mergeCell ref="B1601:C1601"/>
    <mergeCell ref="B1602:C1602"/>
    <mergeCell ref="B1603:C1603"/>
    <mergeCell ref="B1604:C1604"/>
    <mergeCell ref="B1605:C1605"/>
    <mergeCell ref="B1606:C1606"/>
    <mergeCell ref="B1607:C1607"/>
    <mergeCell ref="B1608:C1608"/>
    <mergeCell ref="B1609:C1609"/>
    <mergeCell ref="B1610:C1610"/>
    <mergeCell ref="B1611:C1611"/>
    <mergeCell ref="B1612:C1612"/>
    <mergeCell ref="B1613:C1613"/>
    <mergeCell ref="B1614:C1614"/>
    <mergeCell ref="B1615:C1615"/>
    <mergeCell ref="B1616:C1616"/>
    <mergeCell ref="B1617:C1617"/>
    <mergeCell ref="B1618:C1618"/>
    <mergeCell ref="B1619:C1619"/>
    <mergeCell ref="B1620:C1620"/>
    <mergeCell ref="B1621:C1621"/>
    <mergeCell ref="B1622:C1622"/>
    <mergeCell ref="B1623:C1623"/>
    <mergeCell ref="B1624:C1624"/>
    <mergeCell ref="B1625:C1625"/>
    <mergeCell ref="B1626:C1626"/>
    <mergeCell ref="B1627:C1627"/>
    <mergeCell ref="B1628:C1628"/>
    <mergeCell ref="B1629:C1629"/>
    <mergeCell ref="B1630:C1630"/>
    <mergeCell ref="B1631:C1631"/>
    <mergeCell ref="B1632:C1632"/>
    <mergeCell ref="B1633:C1633"/>
    <mergeCell ref="B1634:C1634"/>
    <mergeCell ref="B1635:C1635"/>
    <mergeCell ref="B1636:C1636"/>
    <mergeCell ref="B1637:C1637"/>
    <mergeCell ref="B1638:C1638"/>
    <mergeCell ref="B1639:C1639"/>
    <mergeCell ref="B1640:C1640"/>
    <mergeCell ref="B1641:C1641"/>
    <mergeCell ref="B1642:C1642"/>
    <mergeCell ref="B1643:C1643"/>
    <mergeCell ref="B1644:C1644"/>
    <mergeCell ref="B1645:C1645"/>
    <mergeCell ref="B1646:C1646"/>
    <mergeCell ref="B1647:C1647"/>
    <mergeCell ref="B1648:C1648"/>
    <mergeCell ref="B1649:C1649"/>
    <mergeCell ref="B1650:C1650"/>
    <mergeCell ref="B1651:C1651"/>
    <mergeCell ref="B1652:C1652"/>
    <mergeCell ref="B1653:C1653"/>
    <mergeCell ref="B1654:C1654"/>
    <mergeCell ref="B1655:C1655"/>
    <mergeCell ref="B1656:C1656"/>
    <mergeCell ref="B1657:C1657"/>
    <mergeCell ref="B1658:C1658"/>
    <mergeCell ref="B1659:C1659"/>
    <mergeCell ref="B1660:C1660"/>
    <mergeCell ref="B1661:C1661"/>
    <mergeCell ref="B1662:C1662"/>
    <mergeCell ref="B1663:C1663"/>
    <mergeCell ref="B1664:C1664"/>
    <mergeCell ref="B1665:C1665"/>
    <mergeCell ref="B1666:C1666"/>
    <mergeCell ref="B1667:C1667"/>
    <mergeCell ref="B1668:C1668"/>
    <mergeCell ref="B1669:C1669"/>
    <mergeCell ref="B1670:C1670"/>
    <mergeCell ref="B1671:C1671"/>
    <mergeCell ref="B1672:C1672"/>
    <mergeCell ref="B1673:C1673"/>
    <mergeCell ref="B1674:C1674"/>
    <mergeCell ref="B1675:C1675"/>
    <mergeCell ref="B1676:C1676"/>
    <mergeCell ref="B1677:C1677"/>
    <mergeCell ref="B1678:C1678"/>
    <mergeCell ref="B1679:C1679"/>
    <mergeCell ref="B1680:C1680"/>
    <mergeCell ref="B1681:C1681"/>
    <mergeCell ref="B1682:C1682"/>
    <mergeCell ref="B1683:C1683"/>
    <mergeCell ref="B1684:C1684"/>
    <mergeCell ref="B1685:C1685"/>
    <mergeCell ref="B1686:C1686"/>
    <mergeCell ref="B1687:C1687"/>
    <mergeCell ref="B1688:C1688"/>
    <mergeCell ref="B1689:C1689"/>
    <mergeCell ref="B1690:C1690"/>
    <mergeCell ref="B1691:C1691"/>
    <mergeCell ref="B1692:C1692"/>
    <mergeCell ref="B1693:C1693"/>
    <mergeCell ref="B1694:C1694"/>
    <mergeCell ref="B1695:C1695"/>
    <mergeCell ref="B1696:C1696"/>
    <mergeCell ref="B1697:C1697"/>
    <mergeCell ref="B1698:C1698"/>
    <mergeCell ref="B1699:C1699"/>
    <mergeCell ref="B1700:C1700"/>
    <mergeCell ref="B1701:C1701"/>
    <mergeCell ref="B1702:C1702"/>
    <mergeCell ref="B1703:C1703"/>
    <mergeCell ref="B1704:C1704"/>
    <mergeCell ref="B1705:C1705"/>
    <mergeCell ref="B1706:C1706"/>
    <mergeCell ref="B1707:C1707"/>
    <mergeCell ref="B1708:C1708"/>
    <mergeCell ref="B1709:C1709"/>
    <mergeCell ref="B1710:C1710"/>
    <mergeCell ref="B1711:C1711"/>
    <mergeCell ref="B1712:C1712"/>
    <mergeCell ref="B1713:C1713"/>
    <mergeCell ref="B1714:C1714"/>
    <mergeCell ref="B1715:C1715"/>
    <mergeCell ref="B1716:C1716"/>
    <mergeCell ref="B1717:C1717"/>
    <mergeCell ref="B1718:C1718"/>
    <mergeCell ref="B1719:C1719"/>
    <mergeCell ref="B1720:C1720"/>
    <mergeCell ref="B1721:C1721"/>
    <mergeCell ref="B1722:C1722"/>
    <mergeCell ref="B1723:C1723"/>
    <mergeCell ref="B1724:C1724"/>
    <mergeCell ref="B1725:C1725"/>
    <mergeCell ref="B1726:C1726"/>
    <mergeCell ref="B1727:C1727"/>
    <mergeCell ref="B1728:C1728"/>
    <mergeCell ref="B1729:C1729"/>
    <mergeCell ref="B1730:C1730"/>
    <mergeCell ref="B1731:C1731"/>
    <mergeCell ref="B1732:C1732"/>
    <mergeCell ref="B1733:C1733"/>
    <mergeCell ref="B1734:C1734"/>
    <mergeCell ref="B1735:C1735"/>
    <mergeCell ref="B1736:C1736"/>
    <mergeCell ref="B1737:C1737"/>
    <mergeCell ref="B1738:C1738"/>
    <mergeCell ref="B1739:C1739"/>
    <mergeCell ref="B1740:C1740"/>
    <mergeCell ref="B1741:C1741"/>
    <mergeCell ref="B1742:C1742"/>
    <mergeCell ref="B1743:C1743"/>
    <mergeCell ref="B1744:C1744"/>
    <mergeCell ref="B1745:C1745"/>
    <mergeCell ref="B1746:C1746"/>
    <mergeCell ref="B1747:C1747"/>
    <mergeCell ref="B1748:C1748"/>
    <mergeCell ref="B1749:C1749"/>
    <mergeCell ref="B1750:C1750"/>
    <mergeCell ref="B1751:C1751"/>
    <mergeCell ref="B1752:C1752"/>
    <mergeCell ref="B1753:C1753"/>
    <mergeCell ref="B1754:C1754"/>
    <mergeCell ref="B1755:C1755"/>
    <mergeCell ref="B1756:C1756"/>
    <mergeCell ref="B1757:C1757"/>
    <mergeCell ref="B1758:C1758"/>
    <mergeCell ref="B1759:C1759"/>
    <mergeCell ref="B1760:C1760"/>
    <mergeCell ref="B1761:C1761"/>
    <mergeCell ref="B1762:C1762"/>
    <mergeCell ref="B1763:C1763"/>
    <mergeCell ref="B1764:C1764"/>
    <mergeCell ref="B1765:C1765"/>
    <mergeCell ref="B1766:C1766"/>
    <mergeCell ref="B1767:C1767"/>
    <mergeCell ref="B1768:C1768"/>
    <mergeCell ref="B1769:C1769"/>
    <mergeCell ref="B1770:C1770"/>
    <mergeCell ref="B1771:C1771"/>
    <mergeCell ref="B1772:C1772"/>
    <mergeCell ref="B1773:C1773"/>
    <mergeCell ref="B1774:C1774"/>
    <mergeCell ref="B1775:C1775"/>
    <mergeCell ref="B1776:C1776"/>
    <mergeCell ref="B1777:C1777"/>
    <mergeCell ref="B1778:C1778"/>
    <mergeCell ref="B1779:C1779"/>
    <mergeCell ref="B1780:C1780"/>
    <mergeCell ref="B1781:C1781"/>
    <mergeCell ref="B1782:C1782"/>
    <mergeCell ref="B1783:C1783"/>
    <mergeCell ref="B1784:C1784"/>
    <mergeCell ref="B1785:C1785"/>
    <mergeCell ref="B1786:C1786"/>
    <mergeCell ref="B1787:C1787"/>
    <mergeCell ref="B1788:C1788"/>
    <mergeCell ref="B1789:C1789"/>
    <mergeCell ref="B1790:C1790"/>
    <mergeCell ref="B1791:C1791"/>
    <mergeCell ref="B1792:C1792"/>
    <mergeCell ref="B1793:C1793"/>
    <mergeCell ref="B1794:C1794"/>
    <mergeCell ref="B1795:C1795"/>
    <mergeCell ref="B1796:C1796"/>
    <mergeCell ref="B1797:C1797"/>
    <mergeCell ref="B1798:C1798"/>
    <mergeCell ref="B1799:C1799"/>
    <mergeCell ref="B1800:C1800"/>
    <mergeCell ref="B1801:C1801"/>
    <mergeCell ref="B1802:C1802"/>
    <mergeCell ref="B1803:C1803"/>
    <mergeCell ref="B1804:C1804"/>
    <mergeCell ref="B1805:C1805"/>
    <mergeCell ref="B1806:C1806"/>
    <mergeCell ref="B1807:C1807"/>
    <mergeCell ref="B1808:C1808"/>
    <mergeCell ref="B1809:C1809"/>
    <mergeCell ref="B1810:C1810"/>
    <mergeCell ref="B1811:C1811"/>
    <mergeCell ref="B1812:C1812"/>
    <mergeCell ref="B1813:C1813"/>
    <mergeCell ref="B1814:C1814"/>
    <mergeCell ref="B1815:C1815"/>
    <mergeCell ref="B1816:C1816"/>
    <mergeCell ref="B1817:C1817"/>
    <mergeCell ref="B1818:C1818"/>
    <mergeCell ref="B1819:C1819"/>
    <mergeCell ref="B1820:C1820"/>
    <mergeCell ref="B1821:C1821"/>
    <mergeCell ref="B1822:C1822"/>
    <mergeCell ref="B1823:C1823"/>
    <mergeCell ref="B1824:C1824"/>
    <mergeCell ref="B1825:C1825"/>
    <mergeCell ref="B1826:C1826"/>
    <mergeCell ref="B1827:C1827"/>
    <mergeCell ref="B1828:C1828"/>
    <mergeCell ref="B1829:C1829"/>
    <mergeCell ref="B1830:C1830"/>
    <mergeCell ref="B1831:C1831"/>
    <mergeCell ref="B1832:C1832"/>
    <mergeCell ref="B1833:C1833"/>
    <mergeCell ref="B1834:C1834"/>
    <mergeCell ref="B1835:C1835"/>
    <mergeCell ref="B1836:C1836"/>
    <mergeCell ref="B1837:C1837"/>
    <mergeCell ref="B1838:C1838"/>
    <mergeCell ref="B1839:C1839"/>
    <mergeCell ref="B1840:C1840"/>
    <mergeCell ref="B1841:C1841"/>
    <mergeCell ref="B1842:C1842"/>
    <mergeCell ref="B1843:C1843"/>
    <mergeCell ref="B1844:C1844"/>
    <mergeCell ref="B1845:C1845"/>
    <mergeCell ref="B1846:C1846"/>
    <mergeCell ref="B1847:C1847"/>
    <mergeCell ref="B1848:C1848"/>
    <mergeCell ref="B1849:C1849"/>
    <mergeCell ref="B1850:C1850"/>
    <mergeCell ref="B1851:C1851"/>
    <mergeCell ref="B1852:C1852"/>
    <mergeCell ref="B1853:C1853"/>
    <mergeCell ref="B1854:C1854"/>
    <mergeCell ref="B1855:C1855"/>
    <mergeCell ref="B1856:C1856"/>
    <mergeCell ref="B1857:C1857"/>
    <mergeCell ref="B1858:C1858"/>
    <mergeCell ref="B1859:C1859"/>
    <mergeCell ref="B1860:C1860"/>
    <mergeCell ref="B1861:C1861"/>
    <mergeCell ref="B1862:C1862"/>
    <mergeCell ref="B1863:C1863"/>
    <mergeCell ref="B1864:C1864"/>
    <mergeCell ref="B1865:C1865"/>
    <mergeCell ref="B1866:C1866"/>
    <mergeCell ref="B1867:C1867"/>
    <mergeCell ref="B1868:C1868"/>
    <mergeCell ref="B1869:C1869"/>
    <mergeCell ref="B1870:C1870"/>
    <mergeCell ref="B1871:C1871"/>
    <mergeCell ref="B1872:C1872"/>
    <mergeCell ref="B1873:C1873"/>
    <mergeCell ref="B1874:C1874"/>
    <mergeCell ref="B1875:C1875"/>
    <mergeCell ref="B1876:C1876"/>
    <mergeCell ref="B1877:C1877"/>
    <mergeCell ref="B1878:C1878"/>
    <mergeCell ref="B1879:C1879"/>
    <mergeCell ref="B1880:C1880"/>
    <mergeCell ref="B1881:C1881"/>
    <mergeCell ref="B1882:C1882"/>
    <mergeCell ref="B1883:C1883"/>
    <mergeCell ref="B1884:C1884"/>
    <mergeCell ref="B1885:C1885"/>
    <mergeCell ref="B1886:C1886"/>
    <mergeCell ref="B1943:C1943"/>
    <mergeCell ref="B1944:C1944"/>
    <mergeCell ref="B1945:C1945"/>
    <mergeCell ref="B1946:C1946"/>
    <mergeCell ref="B1947:C1947"/>
    <mergeCell ref="B1948:C1948"/>
    <mergeCell ref="B1949:C1949"/>
    <mergeCell ref="B1950:C1950"/>
    <mergeCell ref="B1951:C1951"/>
    <mergeCell ref="B1887:C1887"/>
    <mergeCell ref="B1888:C1888"/>
    <mergeCell ref="B1889:C1889"/>
    <mergeCell ref="B1890:C1890"/>
    <mergeCell ref="B1891:C1891"/>
    <mergeCell ref="B1892:C1892"/>
    <mergeCell ref="B1893:C1893"/>
    <mergeCell ref="B1894:C1894"/>
    <mergeCell ref="B1895:C1895"/>
    <mergeCell ref="B1896:C1896"/>
    <mergeCell ref="B1897:C1897"/>
    <mergeCell ref="B1898:C1898"/>
    <mergeCell ref="B1899:C1899"/>
    <mergeCell ref="B1900:C1900"/>
    <mergeCell ref="B1901:C1901"/>
    <mergeCell ref="B1902:C1902"/>
    <mergeCell ref="B1903:C1903"/>
    <mergeCell ref="B1933:C1933"/>
    <mergeCell ref="B1904:C1904"/>
    <mergeCell ref="B1905:C1905"/>
    <mergeCell ref="B1906:C1906"/>
    <mergeCell ref="B1907:C1907"/>
    <mergeCell ref="B1908:C1908"/>
    <mergeCell ref="B1909:C1909"/>
    <mergeCell ref="B1910:C1910"/>
    <mergeCell ref="B1911:C1911"/>
    <mergeCell ref="B1912:C1912"/>
    <mergeCell ref="B1913:C1913"/>
    <mergeCell ref="B1914:C1914"/>
    <mergeCell ref="B1915:C1915"/>
    <mergeCell ref="B1916:C1916"/>
    <mergeCell ref="B1917:C1917"/>
    <mergeCell ref="B1918:C1918"/>
    <mergeCell ref="B1919:C1919"/>
    <mergeCell ref="B1920:C1920"/>
    <mergeCell ref="B1980:C1980"/>
    <mergeCell ref="B1981:C1981"/>
    <mergeCell ref="B1982:C1982"/>
    <mergeCell ref="B1983:C1983"/>
    <mergeCell ref="B1984:C1984"/>
    <mergeCell ref="B1952:C1952"/>
    <mergeCell ref="B1953:C1953"/>
    <mergeCell ref="B1954:C1954"/>
    <mergeCell ref="B1921:C1921"/>
    <mergeCell ref="B1922:C1922"/>
    <mergeCell ref="B1923:C1923"/>
    <mergeCell ref="B1924:C1924"/>
    <mergeCell ref="B1925:C1925"/>
    <mergeCell ref="B1926:C1926"/>
    <mergeCell ref="B1927:C1927"/>
    <mergeCell ref="B1928:C1928"/>
    <mergeCell ref="B1929:C1929"/>
    <mergeCell ref="B1930:C1930"/>
    <mergeCell ref="B1931:C1931"/>
    <mergeCell ref="B1932:C1932"/>
    <mergeCell ref="B1986:C1986"/>
    <mergeCell ref="B1987:C1987"/>
    <mergeCell ref="B1955:C1955"/>
    <mergeCell ref="B1956:C1956"/>
    <mergeCell ref="B1957:C1957"/>
    <mergeCell ref="B1958:C1958"/>
    <mergeCell ref="B1959:C1959"/>
    <mergeCell ref="B1960:C1960"/>
    <mergeCell ref="B1961:C1961"/>
    <mergeCell ref="B1962:C1962"/>
    <mergeCell ref="B1963:C1963"/>
    <mergeCell ref="B1964:C1964"/>
    <mergeCell ref="B1965:C1965"/>
    <mergeCell ref="B1966:C1966"/>
    <mergeCell ref="B1967:C1967"/>
    <mergeCell ref="B1968:C1968"/>
    <mergeCell ref="B1969:C1969"/>
    <mergeCell ref="B1970:C1970"/>
    <mergeCell ref="B1971:C1971"/>
    <mergeCell ref="B1972:C1972"/>
    <mergeCell ref="B1973:C1973"/>
    <mergeCell ref="B1974:C1974"/>
    <mergeCell ref="B1975:C1975"/>
    <mergeCell ref="B1976:C1976"/>
    <mergeCell ref="B1977:C1977"/>
    <mergeCell ref="B1978:C1978"/>
    <mergeCell ref="B1979:C1979"/>
    <mergeCell ref="B1934:C1934"/>
    <mergeCell ref="B1935:C1935"/>
    <mergeCell ref="B1936:C1936"/>
    <mergeCell ref="B1937:C1937"/>
    <mergeCell ref="B1938:C1938"/>
    <mergeCell ref="B1939:C1939"/>
    <mergeCell ref="B1940:C1940"/>
    <mergeCell ref="B1941:C1941"/>
    <mergeCell ref="B1942:C1942"/>
    <mergeCell ref="J1935:L1935"/>
    <mergeCell ref="J1936:L1936"/>
    <mergeCell ref="J1937:L1937"/>
    <mergeCell ref="J1938:L1938"/>
    <mergeCell ref="J1939:L1939"/>
    <mergeCell ref="J1940:L1940"/>
    <mergeCell ref="J1941:L1941"/>
    <mergeCell ref="J1942:L1942"/>
    <mergeCell ref="F1941:G1941"/>
    <mergeCell ref="F1942:G1942"/>
    <mergeCell ref="H1952:I1952"/>
    <mergeCell ref="H1953:I1953"/>
    <mergeCell ref="H1954:I1954"/>
    <mergeCell ref="H1955:I1955"/>
    <mergeCell ref="H1956:I1956"/>
    <mergeCell ref="H1957:I1957"/>
    <mergeCell ref="J1943:L1943"/>
    <mergeCell ref="J1944:L1944"/>
    <mergeCell ref="J1945:L1945"/>
    <mergeCell ref="J1946:L1946"/>
    <mergeCell ref="J1947:L1947"/>
    <mergeCell ref="J1948:L1948"/>
    <mergeCell ref="J1884:L1884"/>
    <mergeCell ref="J1885:L1885"/>
    <mergeCell ref="J1886:L1886"/>
    <mergeCell ref="J1887:L1887"/>
    <mergeCell ref="J1888:L1888"/>
    <mergeCell ref="J1889:L1889"/>
    <mergeCell ref="J1890:L1890"/>
    <mergeCell ref="J1891:L1891"/>
    <mergeCell ref="J1892:L1892"/>
    <mergeCell ref="J1893:L1893"/>
    <mergeCell ref="J1894:L1894"/>
    <mergeCell ref="J1895:L1895"/>
    <mergeCell ref="J1896:L1896"/>
    <mergeCell ref="J1897:L1897"/>
    <mergeCell ref="J1898:L1898"/>
    <mergeCell ref="J1899:L1899"/>
    <mergeCell ref="J1900:L1900"/>
    <mergeCell ref="J1934:L1934"/>
    <mergeCell ref="J1901:L1901"/>
    <mergeCell ref="J1902:L1902"/>
    <mergeCell ref="H1966:I1966"/>
    <mergeCell ref="H1967:I1967"/>
    <mergeCell ref="H1968:I1968"/>
    <mergeCell ref="H1969:I1969"/>
    <mergeCell ref="H1970:I1970"/>
    <mergeCell ref="H1971:I1971"/>
    <mergeCell ref="H1972:I1972"/>
    <mergeCell ref="H1973:I1973"/>
    <mergeCell ref="J1968:L1968"/>
    <mergeCell ref="H1958:I1958"/>
    <mergeCell ref="H1959:I1959"/>
    <mergeCell ref="H1960:I1960"/>
    <mergeCell ref="H1961:I1961"/>
    <mergeCell ref="H1962:I1962"/>
    <mergeCell ref="H1963:I1963"/>
    <mergeCell ref="H1964:I1964"/>
    <mergeCell ref="J1918:L1918"/>
    <mergeCell ref="J1919:L1919"/>
    <mergeCell ref="J1920:L1920"/>
    <mergeCell ref="J1921:L1921"/>
    <mergeCell ref="J1922:L1922"/>
    <mergeCell ref="J1923:L1923"/>
    <mergeCell ref="J1924:L1924"/>
    <mergeCell ref="J1925:L1925"/>
    <mergeCell ref="J1926:L1926"/>
    <mergeCell ref="J1927:L1927"/>
    <mergeCell ref="J1928:L1928"/>
    <mergeCell ref="J1929:L1929"/>
    <mergeCell ref="J1930:L1930"/>
    <mergeCell ref="J1931:L1931"/>
    <mergeCell ref="J1932:L1932"/>
    <mergeCell ref="J1933:L1933"/>
    <mergeCell ref="B1988:C1988"/>
    <mergeCell ref="J1986:L1986"/>
    <mergeCell ref="J1987:L1987"/>
    <mergeCell ref="J1988:L1988"/>
    <mergeCell ref="J1974:L1974"/>
    <mergeCell ref="J1975:L1975"/>
    <mergeCell ref="J1976:L1976"/>
    <mergeCell ref="J1977:L1977"/>
    <mergeCell ref="J1978:L1978"/>
    <mergeCell ref="J1979:L1979"/>
    <mergeCell ref="J1980:L1980"/>
    <mergeCell ref="J1981:L1981"/>
    <mergeCell ref="J1982:L1982"/>
    <mergeCell ref="J1983:L1983"/>
    <mergeCell ref="J1984:L1984"/>
    <mergeCell ref="J1985:L1985"/>
    <mergeCell ref="H1983:I1983"/>
    <mergeCell ref="H1984:I1984"/>
    <mergeCell ref="H1985:I1985"/>
    <mergeCell ref="H1986:I1986"/>
    <mergeCell ref="H1987:I1987"/>
    <mergeCell ref="H1988:I1988"/>
    <mergeCell ref="H1974:I1974"/>
    <mergeCell ref="H1975:I1975"/>
    <mergeCell ref="H1976:I1976"/>
    <mergeCell ref="H1977:I1977"/>
    <mergeCell ref="H1978:I1978"/>
    <mergeCell ref="H1979:I1979"/>
    <mergeCell ref="H1980:I1980"/>
    <mergeCell ref="H1981:I1981"/>
    <mergeCell ref="H1982:I1982"/>
    <mergeCell ref="B1985:C1985"/>
    <mergeCell ref="J4:L4"/>
    <mergeCell ref="J5:L5"/>
    <mergeCell ref="J6:L6"/>
    <mergeCell ref="J7:L7"/>
    <mergeCell ref="J8:L8"/>
    <mergeCell ref="J9:L9"/>
    <mergeCell ref="J10:L10"/>
    <mergeCell ref="J11:L11"/>
    <mergeCell ref="J12:L12"/>
    <mergeCell ref="J13:L13"/>
    <mergeCell ref="J14:L14"/>
    <mergeCell ref="J15:L15"/>
    <mergeCell ref="J1949:L1949"/>
    <mergeCell ref="J1950:L1950"/>
    <mergeCell ref="J1951:L1951"/>
    <mergeCell ref="H1946:I1946"/>
    <mergeCell ref="H1947:I1947"/>
    <mergeCell ref="H1948:I1948"/>
    <mergeCell ref="H1949:I1949"/>
    <mergeCell ref="H1950:I1950"/>
    <mergeCell ref="H1951:I1951"/>
    <mergeCell ref="J1903:L1903"/>
    <mergeCell ref="J1904:L1904"/>
    <mergeCell ref="J1905:L1905"/>
    <mergeCell ref="J1906:L1906"/>
    <mergeCell ref="J1907:L1907"/>
    <mergeCell ref="J1908:L1908"/>
    <mergeCell ref="J1909:L1909"/>
    <mergeCell ref="J1910:L1910"/>
    <mergeCell ref="J1911:L1911"/>
    <mergeCell ref="J1912:L1912"/>
    <mergeCell ref="J1913:L1913"/>
  </mergeCells>
  <phoneticPr fontId="24" type="noConversion"/>
  <dataValidations count="1">
    <dataValidation allowBlank="1" showDropDown="1" showInputMessage="1" showErrorMessage="1" sqref="T1 T3:T1048576" xr:uid="{51DE030F-F2AE-4F12-B968-5C73BF72A0A7}"/>
  </dataValidations>
  <pageMargins left="0.7" right="0.7" top="0.78740157499999996" bottom="0.78740157499999996" header="0.3" footer="0.3"/>
  <pageSetup paperSize="9" scale="10" orientation="portrait"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1000000}">
          <x14:formula1>
            <xm:f>Parameter!$A$40:$A$51</xm:f>
          </x14:formula1>
          <xm:sqref>A4:A1988</xm:sqref>
        </x14:dataValidation>
        <x14:dataValidation type="list" allowBlank="1" showInputMessage="1" showErrorMessage="1" xr:uid="{00000000-0002-0000-0200-000003000000}">
          <x14:formula1>
            <xm:f>Parameter!$A$57:$A$58</xm:f>
          </x14:formula1>
          <xm:sqref>N1990:R2009 N4:R1988</xm:sqref>
        </x14:dataValidation>
        <x14:dataValidation type="list" allowBlank="1" showInputMessage="1" showErrorMessage="1" xr:uid="{00000000-0002-0000-0200-000006000000}">
          <x14:formula1>
            <xm:f>Parameter!$A$21:$A$23</xm:f>
          </x14:formula1>
          <xm:sqref>H4:I1988</xm:sqref>
        </x14:dataValidation>
        <x14:dataValidation type="list" allowBlank="1" showErrorMessage="1" promptTitle="Optionen" prompt="Bitte wählen Sie ine der Optionen aus" xr:uid="{00000000-0002-0000-0200-000005000000}">
          <x14:formula1>
            <xm:f>Parameter!$A$14:$A$17</xm:f>
          </x14:formula1>
          <xm:sqref>F4:G1988</xm:sqref>
        </x14:dataValidation>
        <x14:dataValidation type="list" allowBlank="1" showInputMessage="1" showErrorMessage="1" xr:uid="{9897DBDC-D811-469F-A4D5-1243B2308B76}">
          <x14:formula1>
            <xm:f>Parameter!$A$27:$A$32</xm:f>
          </x14:formula1>
          <xm:sqref>J4:L1988</xm:sqref>
        </x14:dataValidation>
        <x14:dataValidation type="list" allowBlank="1" showInputMessage="1" showErrorMessage="1" xr:uid="{9F12BB4B-3EAE-4A49-87F9-25CCF80E4CD9}">
          <x14:formula1>
            <xm:f>Parameter!$A$65:$A$85</xm:f>
          </x14:formula1>
          <xm:sqref>D4:D1988</xm:sqref>
        </x14:dataValidation>
        <x14:dataValidation type="list" allowBlank="1" showInputMessage="1" showErrorMessage="1" xr:uid="{F3A0FB8B-68DB-45BE-92EF-50B9B0025D9C}">
          <x14:formula1>
            <xm:f>Parameter!$A$99</xm:f>
          </x14:formula1>
          <xm:sqref>M4:M1988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99"/>
  <sheetViews>
    <sheetView topLeftCell="A82" workbookViewId="0">
      <selection activeCell="A100" sqref="A100"/>
    </sheetView>
  </sheetViews>
  <sheetFormatPr baseColWidth="10" defaultColWidth="11.42578125" defaultRowHeight="15"/>
  <cols>
    <col min="1" max="1" width="15.85546875" customWidth="1"/>
    <col min="2" max="2" width="16.140625" customWidth="1"/>
  </cols>
  <sheetData>
    <row r="1" spans="1:1">
      <c r="A1" s="23" t="s">
        <v>79</v>
      </c>
    </row>
    <row r="2" spans="1:1">
      <c r="A2" s="23" t="s">
        <v>80</v>
      </c>
    </row>
    <row r="6" spans="1:1">
      <c r="A6" s="23" t="s">
        <v>81</v>
      </c>
    </row>
    <row r="7" spans="1:1">
      <c r="A7" s="23" t="s">
        <v>63</v>
      </c>
    </row>
    <row r="8" spans="1:1">
      <c r="A8" s="23" t="s">
        <v>82</v>
      </c>
    </row>
    <row r="14" spans="1:1">
      <c r="A14" t="s">
        <v>61</v>
      </c>
    </row>
    <row r="15" spans="1:1">
      <c r="A15" t="s">
        <v>64</v>
      </c>
    </row>
    <row r="16" spans="1:1">
      <c r="A16" t="s">
        <v>58</v>
      </c>
    </row>
    <row r="17" spans="1:1">
      <c r="A17" t="s">
        <v>69</v>
      </c>
    </row>
    <row r="20" spans="1:1">
      <c r="A20" t="s">
        <v>83</v>
      </c>
    </row>
    <row r="21" spans="1:1" ht="18">
      <c r="A21" s="2" t="s">
        <v>59</v>
      </c>
    </row>
    <row r="22" spans="1:1" ht="23.25">
      <c r="A22" s="1" t="s">
        <v>62</v>
      </c>
    </row>
    <row r="23" spans="1:1" ht="23.25">
      <c r="A23" s="3" t="s">
        <v>66</v>
      </c>
    </row>
    <row r="26" spans="1:1" ht="26.25">
      <c r="A26" s="4" t="s">
        <v>84</v>
      </c>
    </row>
    <row r="27" spans="1:1" ht="26.25">
      <c r="A27" s="5" t="s">
        <v>60</v>
      </c>
    </row>
    <row r="28" spans="1:1">
      <c r="A28" t="s">
        <v>85</v>
      </c>
    </row>
    <row r="29" spans="1:1">
      <c r="A29" t="s">
        <v>86</v>
      </c>
    </row>
    <row r="30" spans="1:1">
      <c r="A30" t="s">
        <v>87</v>
      </c>
    </row>
    <row r="31" spans="1:1">
      <c r="A31" t="s">
        <v>88</v>
      </c>
    </row>
    <row r="32" spans="1:1">
      <c r="A32" t="s">
        <v>89</v>
      </c>
    </row>
    <row r="35" spans="1:2" ht="15.75">
      <c r="A35" s="6"/>
      <c r="B35" t="s">
        <v>90</v>
      </c>
    </row>
    <row r="36" spans="1:2" ht="15.75">
      <c r="A36" s="6"/>
      <c r="B36" t="s">
        <v>91</v>
      </c>
    </row>
    <row r="37" spans="1:2" ht="15.75">
      <c r="A37" s="6"/>
      <c r="B37" t="s">
        <v>92</v>
      </c>
    </row>
    <row r="38" spans="1:2">
      <c r="B38" t="s">
        <v>93</v>
      </c>
    </row>
    <row r="39" spans="1:2">
      <c r="A39" t="s">
        <v>53</v>
      </c>
    </row>
    <row r="40" spans="1:2">
      <c r="A40" t="s">
        <v>57</v>
      </c>
      <c r="B40" t="s">
        <v>94</v>
      </c>
    </row>
    <row r="41" spans="1:2">
      <c r="A41" t="s">
        <v>65</v>
      </c>
      <c r="B41" t="s">
        <v>95</v>
      </c>
    </row>
    <row r="42" spans="1:2">
      <c r="A42" t="s">
        <v>67</v>
      </c>
      <c r="B42" t="s">
        <v>96</v>
      </c>
    </row>
    <row r="43" spans="1:2">
      <c r="A43" t="s">
        <v>68</v>
      </c>
      <c r="B43" t="s">
        <v>97</v>
      </c>
    </row>
    <row r="44" spans="1:2">
      <c r="A44" t="s">
        <v>70</v>
      </c>
      <c r="B44" t="s">
        <v>96</v>
      </c>
    </row>
    <row r="45" spans="1:2">
      <c r="A45" t="s">
        <v>71</v>
      </c>
      <c r="B45" t="s">
        <v>98</v>
      </c>
    </row>
    <row r="46" spans="1:2">
      <c r="A46" t="s">
        <v>72</v>
      </c>
      <c r="B46" t="s">
        <v>99</v>
      </c>
    </row>
    <row r="47" spans="1:2">
      <c r="A47" t="s">
        <v>73</v>
      </c>
      <c r="B47" t="s">
        <v>100</v>
      </c>
    </row>
    <row r="48" spans="1:2">
      <c r="A48" t="s">
        <v>74</v>
      </c>
      <c r="B48" t="s">
        <v>101</v>
      </c>
    </row>
    <row r="49" spans="1:3">
      <c r="A49" t="s">
        <v>75</v>
      </c>
      <c r="B49" t="s">
        <v>102</v>
      </c>
    </row>
    <row r="50" spans="1:3">
      <c r="A50" t="s">
        <v>76</v>
      </c>
      <c r="B50" t="s">
        <v>103</v>
      </c>
    </row>
    <row r="51" spans="1:3">
      <c r="A51" t="s">
        <v>77</v>
      </c>
      <c r="B51" t="s">
        <v>104</v>
      </c>
    </row>
    <row r="56" spans="1:3">
      <c r="A56" t="s">
        <v>105</v>
      </c>
    </row>
    <row r="57" spans="1:3">
      <c r="A57" t="s">
        <v>63</v>
      </c>
    </row>
    <row r="58" spans="1:3">
      <c r="A58" t="s">
        <v>82</v>
      </c>
    </row>
    <row r="62" spans="1:3">
      <c r="A62" t="s">
        <v>106</v>
      </c>
      <c r="C62" t="s">
        <v>106</v>
      </c>
    </row>
    <row r="63" spans="1:3">
      <c r="A63">
        <v>20</v>
      </c>
      <c r="C63" t="s">
        <v>107</v>
      </c>
    </row>
    <row r="64" spans="1:3">
      <c r="A64">
        <v>21</v>
      </c>
      <c r="C64">
        <v>20</v>
      </c>
    </row>
    <row r="65" spans="1:3">
      <c r="A65">
        <v>22</v>
      </c>
      <c r="C65">
        <v>21</v>
      </c>
    </row>
    <row r="66" spans="1:3">
      <c r="A66">
        <v>23</v>
      </c>
      <c r="C66">
        <v>22</v>
      </c>
    </row>
    <row r="67" spans="1:3">
      <c r="A67">
        <v>24</v>
      </c>
      <c r="C67">
        <v>23</v>
      </c>
    </row>
    <row r="68" spans="1:3">
      <c r="A68">
        <v>25</v>
      </c>
      <c r="C68">
        <v>24</v>
      </c>
    </row>
    <row r="69" spans="1:3">
      <c r="A69">
        <v>26</v>
      </c>
      <c r="C69">
        <v>25</v>
      </c>
    </row>
    <row r="70" spans="1:3">
      <c r="A70">
        <v>27</v>
      </c>
      <c r="C70">
        <v>26</v>
      </c>
    </row>
    <row r="71" spans="1:3">
      <c r="A71">
        <v>28</v>
      </c>
      <c r="C71">
        <v>27</v>
      </c>
    </row>
    <row r="72" spans="1:3">
      <c r="A72">
        <v>29</v>
      </c>
      <c r="C72">
        <v>28</v>
      </c>
    </row>
    <row r="73" spans="1:3">
      <c r="A73">
        <v>30</v>
      </c>
      <c r="C73">
        <v>29</v>
      </c>
    </row>
    <row r="74" spans="1:3">
      <c r="A74">
        <v>31</v>
      </c>
      <c r="C74">
        <v>30</v>
      </c>
    </row>
    <row r="75" spans="1:3">
      <c r="A75">
        <v>32</v>
      </c>
      <c r="C75">
        <v>31</v>
      </c>
    </row>
    <row r="76" spans="1:3">
      <c r="A76">
        <v>33</v>
      </c>
      <c r="C76">
        <v>32</v>
      </c>
    </row>
    <row r="77" spans="1:3">
      <c r="A77">
        <v>34</v>
      </c>
      <c r="C77">
        <v>33</v>
      </c>
    </row>
    <row r="78" spans="1:3">
      <c r="A78">
        <v>35</v>
      </c>
      <c r="C78">
        <v>34</v>
      </c>
    </row>
    <row r="79" spans="1:3">
      <c r="A79">
        <v>36</v>
      </c>
      <c r="C79">
        <v>35</v>
      </c>
    </row>
    <row r="80" spans="1:3">
      <c r="A80">
        <v>37</v>
      </c>
      <c r="C80">
        <v>36</v>
      </c>
    </row>
    <row r="81" spans="1:3">
      <c r="A81">
        <v>38</v>
      </c>
      <c r="C81">
        <v>37</v>
      </c>
    </row>
    <row r="82" spans="1:3">
      <c r="A82">
        <v>39</v>
      </c>
      <c r="C82">
        <v>38</v>
      </c>
    </row>
    <row r="83" spans="1:3">
      <c r="A83">
        <v>40</v>
      </c>
      <c r="C83">
        <v>39</v>
      </c>
    </row>
    <row r="84" spans="1:3">
      <c r="A84">
        <v>41</v>
      </c>
      <c r="C84">
        <v>40</v>
      </c>
    </row>
    <row r="85" spans="1:3">
      <c r="A85">
        <v>42</v>
      </c>
      <c r="C85">
        <v>41</v>
      </c>
    </row>
    <row r="86" spans="1:3">
      <c r="A86">
        <v>43</v>
      </c>
      <c r="C86">
        <v>42</v>
      </c>
    </row>
    <row r="87" spans="1:3">
      <c r="A87">
        <v>44</v>
      </c>
      <c r="C87">
        <v>43</v>
      </c>
    </row>
    <row r="88" spans="1:3">
      <c r="A88">
        <v>45</v>
      </c>
      <c r="C88">
        <v>44</v>
      </c>
    </row>
    <row r="89" spans="1:3">
      <c r="A89">
        <v>46</v>
      </c>
      <c r="C89">
        <v>45</v>
      </c>
    </row>
    <row r="90" spans="1:3">
      <c r="A90">
        <v>47</v>
      </c>
      <c r="C90">
        <v>46</v>
      </c>
    </row>
    <row r="91" spans="1:3">
      <c r="A91">
        <v>48</v>
      </c>
      <c r="C91">
        <v>47</v>
      </c>
    </row>
    <row r="92" spans="1:3">
      <c r="A92">
        <v>49</v>
      </c>
      <c r="C92">
        <v>48</v>
      </c>
    </row>
    <row r="93" spans="1:3">
      <c r="A93">
        <v>50</v>
      </c>
      <c r="C93">
        <v>49</v>
      </c>
    </row>
    <row r="94" spans="1:3">
      <c r="A94">
        <v>51</v>
      </c>
      <c r="C94">
        <v>50</v>
      </c>
    </row>
    <row r="95" spans="1:3">
      <c r="C95">
        <v>51</v>
      </c>
    </row>
    <row r="99" spans="1:1">
      <c r="A99" t="s">
        <v>63</v>
      </c>
    </row>
  </sheetData>
  <sheetProtection formatCells="0" formatColumns="0" formatRows="0" insertColumns="0" insertRows="0" insertHyperlinks="0" deleteColumns="0" deleteRows="0" sort="0" autoFilter="0" pivotTables="0"/>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168"/>
  <sheetViews>
    <sheetView zoomScaleNormal="100" workbookViewId="0">
      <pane xSplit="3" ySplit="4" topLeftCell="D17" activePane="bottomRight" state="frozen"/>
      <selection pane="topRight" activeCell="K13" sqref="K13"/>
      <selection pane="bottomLeft" activeCell="K13" sqref="K13"/>
      <selection pane="bottomRight" activeCell="S25" sqref="S25"/>
    </sheetView>
  </sheetViews>
  <sheetFormatPr baseColWidth="10" defaultColWidth="8.42578125" defaultRowHeight="21" customHeight="1"/>
  <cols>
    <col min="1" max="2" width="12.42578125" style="18" customWidth="1"/>
    <col min="3" max="3" width="18.7109375" style="18" bestFit="1" customWidth="1"/>
    <col min="4" max="26" width="7.42578125" style="18" customWidth="1"/>
    <col min="27" max="27" width="8.85546875" style="18" customWidth="1"/>
    <col min="28" max="28" width="7.42578125" style="18" customWidth="1"/>
    <col min="29" max="31" width="9.85546875" style="18" customWidth="1"/>
    <col min="32" max="37" width="7.42578125" style="18" customWidth="1"/>
    <col min="38" max="38" width="15" style="18" customWidth="1"/>
    <col min="39" max="39" width="6" style="18" customWidth="1"/>
    <col min="40" max="41" width="6" style="16" customWidth="1"/>
    <col min="42" max="16384" width="8.42578125" style="18"/>
  </cols>
  <sheetData>
    <row r="1" spans="1:44" ht="50.25" customHeight="1" thickBot="1">
      <c r="A1" s="437"/>
      <c r="B1" s="437"/>
      <c r="C1" s="63" t="s">
        <v>108</v>
      </c>
      <c r="D1" s="438" t="s">
        <v>109</v>
      </c>
      <c r="E1" s="438"/>
      <c r="F1" s="439">
        <f>Einträge!H1</f>
        <v>0</v>
      </c>
      <c r="G1" s="439"/>
      <c r="H1" s="439"/>
      <c r="I1" s="16"/>
      <c r="J1" s="141" t="str">
        <f>Einträge!J1</f>
        <v>Jahr:</v>
      </c>
      <c r="K1" s="142">
        <f>Einträge!K1</f>
        <v>0</v>
      </c>
      <c r="L1" s="16"/>
      <c r="M1" s="16"/>
      <c r="N1" s="431" t="s">
        <v>24</v>
      </c>
      <c r="O1" s="431"/>
      <c r="P1" s="432">
        <f>Übersicht!L1</f>
        <v>46049</v>
      </c>
      <c r="Q1" s="432"/>
      <c r="R1" s="67" t="s">
        <v>25</v>
      </c>
      <c r="S1" s="39"/>
      <c r="T1" s="16"/>
      <c r="U1" s="16"/>
      <c r="V1" s="40"/>
      <c r="W1" s="82"/>
      <c r="X1" s="82"/>
      <c r="Y1" s="82"/>
      <c r="Z1" s="82"/>
      <c r="AA1" s="82"/>
      <c r="AB1" s="82"/>
      <c r="AC1" s="82"/>
      <c r="AD1" s="82"/>
      <c r="AE1" s="82"/>
      <c r="AF1" s="82"/>
      <c r="AG1" s="82"/>
      <c r="AH1" s="82"/>
      <c r="AI1" s="82"/>
      <c r="AJ1" s="82"/>
      <c r="AK1" s="82"/>
      <c r="AL1" s="59"/>
      <c r="AM1" s="82"/>
    </row>
    <row r="2" spans="1:44" s="12" customFormat="1" ht="26.1" customHeight="1" thickBot="1">
      <c r="A2" s="446" t="s">
        <v>110</v>
      </c>
      <c r="B2" s="447"/>
      <c r="C2" s="448"/>
      <c r="D2" s="394" t="str">
        <f>Einträge!F3</f>
        <v>Primärer Hautkontakt (erste 2 Lebensstunden)</v>
      </c>
      <c r="E2" s="395"/>
      <c r="F2" s="395"/>
      <c r="G2" s="395"/>
      <c r="H2" s="395"/>
      <c r="I2" s="395"/>
      <c r="J2" s="395"/>
      <c r="K2" s="396"/>
      <c r="L2" s="440" t="s">
        <v>40</v>
      </c>
      <c r="M2" s="441"/>
      <c r="N2" s="441"/>
      <c r="O2" s="441"/>
      <c r="P2" s="441"/>
      <c r="Q2" s="442"/>
      <c r="R2" s="409" t="s">
        <v>41</v>
      </c>
      <c r="S2" s="409"/>
      <c r="T2" s="409"/>
      <c r="U2" s="409"/>
      <c r="V2" s="409"/>
      <c r="W2" s="409"/>
      <c r="X2" s="409"/>
      <c r="Y2" s="409"/>
      <c r="Z2" s="409"/>
      <c r="AA2" s="409"/>
      <c r="AB2" s="409"/>
      <c r="AC2" s="409"/>
      <c r="AD2" s="409"/>
      <c r="AE2" s="409"/>
      <c r="AF2" s="409"/>
      <c r="AG2" s="409"/>
      <c r="AH2" s="409"/>
      <c r="AI2" s="409"/>
      <c r="AJ2" s="409"/>
      <c r="AK2" s="410"/>
      <c r="AL2" s="385"/>
      <c r="AM2" s="385"/>
      <c r="AN2" s="60"/>
      <c r="AO2" s="61"/>
      <c r="AP2" s="18"/>
      <c r="AQ2" s="82"/>
      <c r="AR2" s="11"/>
    </row>
    <row r="3" spans="1:44" s="12" customFormat="1" ht="26.1" customHeight="1" thickBot="1">
      <c r="A3" s="449"/>
      <c r="B3" s="450"/>
      <c r="C3" s="451"/>
      <c r="D3" s="397"/>
      <c r="E3" s="398"/>
      <c r="F3" s="399"/>
      <c r="G3" s="399"/>
      <c r="H3" s="399"/>
      <c r="I3" s="399"/>
      <c r="J3" s="398"/>
      <c r="K3" s="400"/>
      <c r="L3" s="443"/>
      <c r="M3" s="444"/>
      <c r="N3" s="444"/>
      <c r="O3" s="444"/>
      <c r="P3" s="444"/>
      <c r="Q3" s="445"/>
      <c r="R3" s="388" t="s">
        <v>111</v>
      </c>
      <c r="S3" s="388"/>
      <c r="T3" s="388"/>
      <c r="U3" s="388"/>
      <c r="V3" s="389"/>
      <c r="W3" s="389"/>
      <c r="X3" s="411" t="s">
        <v>112</v>
      </c>
      <c r="Y3" s="412"/>
      <c r="Z3" s="412"/>
      <c r="AA3" s="412"/>
      <c r="AB3" s="412"/>
      <c r="AC3" s="412"/>
      <c r="AD3" s="379" t="s">
        <v>113</v>
      </c>
      <c r="AE3" s="380"/>
      <c r="AF3" s="415" t="str">
        <f>Übersicht!E18</f>
        <v xml:space="preserve"> Abgestillt </v>
      </c>
      <c r="AG3" s="416"/>
      <c r="AH3" s="416"/>
      <c r="AI3" s="416"/>
      <c r="AJ3" s="416"/>
      <c r="AK3" s="417"/>
      <c r="AL3" s="83"/>
      <c r="AM3" s="83"/>
      <c r="AN3" s="60"/>
      <c r="AO3" s="61"/>
      <c r="AP3" s="18"/>
      <c r="AQ3" s="82"/>
      <c r="AR3" s="11"/>
    </row>
    <row r="4" spans="1:44" ht="87.95" customHeight="1" thickBot="1">
      <c r="A4" s="452"/>
      <c r="B4" s="453"/>
      <c r="C4" s="454"/>
      <c r="D4" s="386" t="s">
        <v>114</v>
      </c>
      <c r="E4" s="387"/>
      <c r="F4" s="390" t="s">
        <v>58</v>
      </c>
      <c r="G4" s="391"/>
      <c r="H4" s="390" t="s">
        <v>64</v>
      </c>
      <c r="I4" s="391"/>
      <c r="J4" s="426" t="s">
        <v>69</v>
      </c>
      <c r="K4" s="427"/>
      <c r="L4" s="428" t="s">
        <v>59</v>
      </c>
      <c r="M4" s="392"/>
      <c r="N4" s="392" t="s">
        <v>62</v>
      </c>
      <c r="O4" s="392"/>
      <c r="P4" s="392" t="s">
        <v>66</v>
      </c>
      <c r="Q4" s="393"/>
      <c r="R4" s="78" t="s">
        <v>33</v>
      </c>
      <c r="S4" s="78" t="s">
        <v>115</v>
      </c>
      <c r="T4" s="403" t="s">
        <v>116</v>
      </c>
      <c r="U4" s="404"/>
      <c r="V4" s="405" t="s">
        <v>117</v>
      </c>
      <c r="W4" s="406"/>
      <c r="X4" s="79" t="s">
        <v>33</v>
      </c>
      <c r="Y4" s="80" t="s">
        <v>115</v>
      </c>
      <c r="Z4" s="403" t="s">
        <v>118</v>
      </c>
      <c r="AA4" s="407"/>
      <c r="AB4" s="403" t="s">
        <v>119</v>
      </c>
      <c r="AC4" s="408"/>
      <c r="AD4" s="379" t="str">
        <f>Einträge!M3</f>
        <v>Mit Flasche zugefüttert?</v>
      </c>
      <c r="AE4" s="381"/>
      <c r="AF4" s="74" t="s">
        <v>33</v>
      </c>
      <c r="AG4" s="75" t="s">
        <v>115</v>
      </c>
      <c r="AH4" s="401" t="s">
        <v>120</v>
      </c>
      <c r="AI4" s="402"/>
      <c r="AJ4" s="413" t="s">
        <v>121</v>
      </c>
      <c r="AK4" s="414"/>
      <c r="AL4" s="385"/>
      <c r="AM4" s="385"/>
      <c r="AN4" s="60"/>
      <c r="AO4" s="61"/>
    </row>
    <row r="5" spans="1:44" ht="21" customHeight="1" thickBot="1">
      <c r="A5" s="424" t="s">
        <v>122</v>
      </c>
      <c r="B5" s="429" t="s">
        <v>123</v>
      </c>
      <c r="C5" s="430"/>
      <c r="D5" s="84">
        <f>D6+D7+D8+D9</f>
        <v>0</v>
      </c>
      <c r="E5" s="85">
        <f>IF(D5=0,0,D5/($D5+$F5+$H5+$J5))</f>
        <v>0</v>
      </c>
      <c r="F5" s="86">
        <f>F6+F7+F8+F9</f>
        <v>0</v>
      </c>
      <c r="G5" s="87">
        <f>IF(F5=0,0,F5/($D5+$F5+$H5+$J5))</f>
        <v>0</v>
      </c>
      <c r="H5" s="86">
        <f>H6+H7+H8+H9</f>
        <v>0</v>
      </c>
      <c r="I5" s="87">
        <f>IF(H5=0,0,H5/($D5+$F5+$H5+$J5))</f>
        <v>0</v>
      </c>
      <c r="J5" s="84">
        <f>J6+J7+J8+J9</f>
        <v>0</v>
      </c>
      <c r="K5" s="88">
        <f t="shared" ref="K5:K10" si="0">IF(J5=0,0,J5/($D5+$F5+$H5+$J5))</f>
        <v>0</v>
      </c>
      <c r="L5" s="86">
        <f>L6+L7+L8+L9</f>
        <v>0</v>
      </c>
      <c r="M5" s="87">
        <f>IF(L5=0,0,L5/($L5+$N5+$P5))</f>
        <v>0</v>
      </c>
      <c r="N5" s="86">
        <f>N6+N7+N8+N9</f>
        <v>0</v>
      </c>
      <c r="O5" s="87">
        <f>IF(N5=0,0,N5/($L5+$N5+$P5))</f>
        <v>0</v>
      </c>
      <c r="P5" s="86">
        <f>P6+P7+P8+P9</f>
        <v>0</v>
      </c>
      <c r="Q5" s="89">
        <f>IF(P5=0,0,P5/($L5+$N5+$P5))</f>
        <v>0</v>
      </c>
      <c r="R5" s="71">
        <f>T5+V5</f>
        <v>0</v>
      </c>
      <c r="S5" s="90">
        <f>IF(R5=0,0,(R5/($T5+$V5+$Z5+$AB5+$AH5+$AJ5)))</f>
        <v>0</v>
      </c>
      <c r="T5" s="91">
        <f>T6+T7+T8+T9</f>
        <v>0</v>
      </c>
      <c r="U5" s="87">
        <f t="shared" ref="U5:U36" si="1">IF(T5=0,0,(T5/($T5+$V5+$Z5+$AB5+$AH5+$AJ5)))</f>
        <v>0</v>
      </c>
      <c r="V5" s="84">
        <f>V6+V7+V8+V9</f>
        <v>0</v>
      </c>
      <c r="W5" s="85">
        <f t="shared" ref="W5:W36" si="2">IF(V5=0,0,(V5/($T5+$V5+$Z5+$AB5+$AH5+$AJ5)))</f>
        <v>0</v>
      </c>
      <c r="X5" s="84">
        <f>X6+X7+X8+X9</f>
        <v>0</v>
      </c>
      <c r="Y5" s="87">
        <f>IF(X5=0,0,(X5/($T5+$V5+$Z5+$AB5+$AH5+$AJ5)))</f>
        <v>0</v>
      </c>
      <c r="Z5" s="84">
        <f>Z6+Z7+Z8+Z9</f>
        <v>0</v>
      </c>
      <c r="AA5" s="85">
        <f>IF(Z5=0,0,(Z5/($T5+$V5+$Z5+$AB5+$AH5+$AJ5)))</f>
        <v>0</v>
      </c>
      <c r="AB5" s="84">
        <f>AB6+AB7+AB8+AB9</f>
        <v>0</v>
      </c>
      <c r="AC5" s="85">
        <f>IF(AB5=0,0,(AB5/($T5+$V5+$Z5+$AB5+$AH5+$AJ5)))</f>
        <v>0</v>
      </c>
      <c r="AD5" s="193">
        <f>AD6+AD7+AD8+AD9</f>
        <v>0</v>
      </c>
      <c r="AE5" s="192">
        <f t="shared" ref="AE5" si="3">IF(AD5=0,0,AD5/(AF5+X5+R5))</f>
        <v>0</v>
      </c>
      <c r="AF5" s="70">
        <f>AH5+AJ5</f>
        <v>0</v>
      </c>
      <c r="AG5" s="87">
        <f>IF(AF5=0,0,(AF5/($T5+$V5+$Z5+$AB5+$AH5+$AJ5)))</f>
        <v>0</v>
      </c>
      <c r="AH5" s="84">
        <f>AH6+AH7+AH8+AH9</f>
        <v>0</v>
      </c>
      <c r="AI5" s="85">
        <f>IF(AH5=0,0,(AH5/($T5+$V5+$Z5+$AB5+$AH5+$AJ5)))</f>
        <v>0</v>
      </c>
      <c r="AJ5" s="84">
        <f>AJ6+AJ7+AJ8+AJ9</f>
        <v>0</v>
      </c>
      <c r="AK5" s="88">
        <f>IF(AJ5=0,0,(AJ5/($T5+$V5+$Z5+$AB5+$AH5+$AJ5)))</f>
        <v>0</v>
      </c>
      <c r="AL5" s="38" t="e">
        <f>D5+F5+H5+J5+#REF!</f>
        <v>#REF!</v>
      </c>
      <c r="AM5" s="38">
        <f>L5+N5+P5</f>
        <v>0</v>
      </c>
      <c r="AN5" s="15" t="e">
        <f>T5+#REF!+V5+Z5+AB5+AH5+AJ5+#REF!</f>
        <v>#REF!</v>
      </c>
    </row>
    <row r="6" spans="1:44" ht="21" customHeight="1" thickBot="1">
      <c r="A6" s="425"/>
      <c r="B6" s="382" t="s">
        <v>124</v>
      </c>
      <c r="C6" s="92" t="str">
        <f>Parameter!$B$35</f>
        <v>SSW bis 28+6</v>
      </c>
      <c r="D6" s="93">
        <f>D10+D14+D18+D22+D26+D30+D34+D38+D42+D46+D50+D54</f>
        <v>0</v>
      </c>
      <c r="E6" s="94">
        <f t="shared" ref="E6:E36" si="4">IF(D6=0,0,D6/($D6+$F6+$H6+$J6))</f>
        <v>0</v>
      </c>
      <c r="F6" s="93">
        <f>F10+F14+F18+F22+F26+F30+F34+F38+F42+F46+F50+F54</f>
        <v>0</v>
      </c>
      <c r="G6" s="95">
        <f t="shared" ref="G6:G36" si="5">IF(F6=0,0,F6/($D6+$F6+$H6+$J6))</f>
        <v>0</v>
      </c>
      <c r="H6" s="93">
        <f>H10+H14+H18+H22+H26+H30+H34+H38+H42+H46+H50+H54</f>
        <v>0</v>
      </c>
      <c r="I6" s="95">
        <f t="shared" ref="I6:I36" si="6">IF(H6=0,0,H6/($D6+$F6+$H6+$J6))</f>
        <v>0</v>
      </c>
      <c r="J6" s="93">
        <f>J10+J14+J18+J22+J26+J30+J34+J38+J42+J46+J50+J54</f>
        <v>0</v>
      </c>
      <c r="K6" s="96">
        <f t="shared" si="0"/>
        <v>0</v>
      </c>
      <c r="L6" s="97">
        <f>L10+L14+L18+L22+L26+L30+L34+L38+L42+L46+L50+L54</f>
        <v>0</v>
      </c>
      <c r="M6" s="98">
        <f t="shared" ref="M6:M36" si="7">IF(L6=0,0,L6/($L6+$N6+$P6))</f>
        <v>0</v>
      </c>
      <c r="N6" s="99">
        <f>N10+N14+N18+N22+N26+N30+N34+N38+N42+N46+N50+N54</f>
        <v>0</v>
      </c>
      <c r="O6" s="98">
        <f t="shared" ref="O6:O36" si="8">IF(N6=0,0,N6/($L6+$N6+$P6))</f>
        <v>0</v>
      </c>
      <c r="P6" s="99">
        <f>P10+P14+P18+P22+P26+P30+P34+P38+P42+P46+P50+P54</f>
        <v>0</v>
      </c>
      <c r="Q6" s="100">
        <f t="shared" ref="Q6:Q36" si="9">IF(P6=0,0,P6/($L6+$N6+$P6))</f>
        <v>0</v>
      </c>
      <c r="R6" s="76">
        <f t="shared" ref="R6:R57" si="10">T6+V6</f>
        <v>0</v>
      </c>
      <c r="S6" s="101">
        <f t="shared" ref="S6:S56" si="11">IF(R6=0,0,(R6/($T6+$V6+$Z6+$AB6+$AH6+$AJ6)))</f>
        <v>0</v>
      </c>
      <c r="T6" s="102">
        <f>T10+T14+T18+T22+T26+T30+T34+T38+T42+T46+T50+T54</f>
        <v>0</v>
      </c>
      <c r="U6" s="103">
        <f t="shared" si="1"/>
        <v>0</v>
      </c>
      <c r="V6" s="104">
        <f>V10+V14+V18+V22+V26+V30+V34+V38+V42+V46+V50+V54</f>
        <v>0</v>
      </c>
      <c r="W6" s="103">
        <f t="shared" si="2"/>
        <v>0</v>
      </c>
      <c r="X6" s="68">
        <f t="shared" ref="X6:X57" si="12">Z6+AB6</f>
        <v>0</v>
      </c>
      <c r="Y6" s="105">
        <f t="shared" ref="Y6:Y57" si="13">IF(X6=0,0,(X6/($T6+$V6+$Z6+$AB6+$AH6+$AJ6)))</f>
        <v>0</v>
      </c>
      <c r="Z6" s="104">
        <f>Z10+Z14+Z18+Z22+Z26+Z30+Z34+Z38+Z42+Z46+Z50+Z54</f>
        <v>0</v>
      </c>
      <c r="AA6" s="103">
        <f t="shared" ref="AA6" si="14">IF(Z6=0,0,(Z6/($T6+$V6+$Z6+$AB6+$AH6+$AJ6)))</f>
        <v>0</v>
      </c>
      <c r="AB6" s="104">
        <f>AB10+AB14+AB18+AB22+AB26+AB30+AB34+AB38+AB42+AB46+AB50+AB54</f>
        <v>0</v>
      </c>
      <c r="AC6" s="103">
        <f t="shared" ref="AC6" si="15">IF(AB6=0,0,(AB6/($T6+$V6+$Z6+$AB6+$AH6+$AJ6)))</f>
        <v>0</v>
      </c>
      <c r="AD6" s="193">
        <f>AD10+AD14+AD18+AD22+AD26+AD30+AD34+AD38+AD42+AD46+AD50+AD54</f>
        <v>0</v>
      </c>
      <c r="AE6" s="192">
        <f>IF(AD6=0,0,AD6/(AF6+X6+R6))</f>
        <v>0</v>
      </c>
      <c r="AF6" s="72">
        <f t="shared" ref="AF6:AF57" si="16">AH6+AJ6</f>
        <v>0</v>
      </c>
      <c r="AG6" s="85">
        <f t="shared" ref="AG6:AG57" si="17">IF(AF6=0,0,(AF6/($T6+$V6+$Z6+$AB6+$AH6+$AJ6)))</f>
        <v>0</v>
      </c>
      <c r="AH6" s="104">
        <f>AH10+AH14+AH18+AH22+AH26+AH30+AH34+AH38+AH42+AH46+AH50+AH54</f>
        <v>0</v>
      </c>
      <c r="AI6" s="103">
        <f t="shared" ref="AI6" si="18">IF(AH6=0,0,(AH6/($T6+$V6+$Z6+$AB6+$AH6+$AJ6)))</f>
        <v>0</v>
      </c>
      <c r="AJ6" s="104">
        <f>AJ10+AJ14+AJ18+AJ22+AJ26+AJ30+AJ34+AJ38+AJ42+AJ46+AJ50+AJ54</f>
        <v>0</v>
      </c>
      <c r="AK6" s="106">
        <f t="shared" ref="AK6" si="19">IF(AJ6=0,0,(AJ6/($T6+$V6+$Z6+$AB6+$AH6+$AJ6)))</f>
        <v>0</v>
      </c>
      <c r="AL6" s="38"/>
      <c r="AM6" s="38"/>
      <c r="AN6" s="15"/>
    </row>
    <row r="7" spans="1:44" ht="21" customHeight="1" thickBot="1">
      <c r="A7" s="425"/>
      <c r="B7" s="383"/>
      <c r="C7" s="92" t="str">
        <f>Parameter!$B$36</f>
        <v>SSW 29+0 bis 31+6</v>
      </c>
      <c r="D7" s="107">
        <f>D11+D15+D19+D23+D27+D31+D35+D39+D43+D47+D51+D55</f>
        <v>0</v>
      </c>
      <c r="E7" s="94">
        <f t="shared" si="4"/>
        <v>0</v>
      </c>
      <c r="F7" s="108">
        <f>F11+F15+F19+F23+F27+F31+F35+F39+F43+F47+F51+F55</f>
        <v>0</v>
      </c>
      <c r="G7" s="95">
        <f t="shared" si="5"/>
        <v>0</v>
      </c>
      <c r="H7" s="108">
        <f>H11+H15+H19+H23+H27+H31+H35+H39+H43+H47+H51+H55</f>
        <v>0</v>
      </c>
      <c r="I7" s="95">
        <f t="shared" si="6"/>
        <v>0</v>
      </c>
      <c r="J7" s="108">
        <f>J11+J15+J19+J23+J27+J31+J35+J39+J43+J47+J51+J55</f>
        <v>0</v>
      </c>
      <c r="K7" s="96">
        <f t="shared" si="0"/>
        <v>0</v>
      </c>
      <c r="L7" s="97">
        <f>L11+L15+L19+L23+L27+L31+L35+L39+L43+L47+L51+L55</f>
        <v>0</v>
      </c>
      <c r="M7" s="98">
        <f t="shared" si="7"/>
        <v>0</v>
      </c>
      <c r="N7" s="99">
        <f>N11+N15+N19+N23+N27+N31+N35+N39+N43+N47+N51+N55</f>
        <v>0</v>
      </c>
      <c r="O7" s="98">
        <f t="shared" si="8"/>
        <v>0</v>
      </c>
      <c r="P7" s="99">
        <f>P11+P15+P19+P23+P27+P31+P35+P39+P43+P47+P51+P55</f>
        <v>0</v>
      </c>
      <c r="Q7" s="100">
        <f t="shared" si="9"/>
        <v>0</v>
      </c>
      <c r="R7" s="76">
        <f t="shared" si="10"/>
        <v>0</v>
      </c>
      <c r="S7" s="105">
        <f t="shared" si="11"/>
        <v>0</v>
      </c>
      <c r="T7" s="102">
        <f>T11+T15+T19+T23+T27+T31+T35+T39+T43+T47+T51+T55</f>
        <v>0</v>
      </c>
      <c r="U7" s="109">
        <f t="shared" si="1"/>
        <v>0</v>
      </c>
      <c r="V7" s="104">
        <f>V11+V15+V19+V23+V27+V31+V35+V39+V43+V47+V51+V55</f>
        <v>0</v>
      </c>
      <c r="W7" s="103">
        <f t="shared" si="2"/>
        <v>0</v>
      </c>
      <c r="X7" s="68">
        <f t="shared" si="12"/>
        <v>0</v>
      </c>
      <c r="Y7" s="105">
        <f t="shared" si="13"/>
        <v>0</v>
      </c>
      <c r="Z7" s="104">
        <f>Z11+Z15+Z19+Z23+Z27+Z31+Z35+Z39+Z43+Z47+Z51+Z55</f>
        <v>0</v>
      </c>
      <c r="AA7" s="103">
        <f t="shared" ref="AA7" si="20">IF(Z7=0,0,(Z7/($T7+$V7+$Z7+$AB7+$AH7+$AJ7)))</f>
        <v>0</v>
      </c>
      <c r="AB7" s="104">
        <f>AB11+AB15+AB19+AB23+AB27+AB31+AB35+AB39+AB43+AB47+AB51+AB55</f>
        <v>0</v>
      </c>
      <c r="AC7" s="103">
        <f t="shared" ref="AC7" si="21">IF(AB7=0,0,(AB7/($T7+$V7+$Z7+$AB7+$AH7+$AJ7)))</f>
        <v>0</v>
      </c>
      <c r="AD7" s="193">
        <f>AD11+AD15+AD19+AD23+AD27+AD31+AD35+AD39+AD43+AD47+AD51+AD55</f>
        <v>0</v>
      </c>
      <c r="AE7" s="192">
        <f t="shared" ref="AE7:AE57" si="22">IF(AD7=0,0,AD7/(AF7+X7+R7))</f>
        <v>0</v>
      </c>
      <c r="AF7" s="72">
        <f t="shared" si="16"/>
        <v>0</v>
      </c>
      <c r="AG7" s="85">
        <f t="shared" si="17"/>
        <v>0</v>
      </c>
      <c r="AH7" s="104">
        <f>AH11+AH15+AH19+AH23+AH27+AH31+AH35+AH39+AH43+AH47+AH51+AH55</f>
        <v>0</v>
      </c>
      <c r="AI7" s="103">
        <f t="shared" ref="AI7" si="23">IF(AH7=0,0,(AH7/($T7+$V7+$Z7+$AB7+$AH7+$AJ7)))</f>
        <v>0</v>
      </c>
      <c r="AJ7" s="104">
        <f>AJ11+AJ15+AJ19+AJ23+AJ27+AJ31+AJ35+AJ39+AJ43+AJ47+AJ51+AJ55</f>
        <v>0</v>
      </c>
      <c r="AK7" s="106">
        <f t="shared" ref="AK7" si="24">IF(AJ7=0,0,(AJ7/($T7+$V7+$Z7+$AB7+$AH7+$AJ7)))</f>
        <v>0</v>
      </c>
      <c r="AL7" s="38" t="e">
        <f>D7+F7+H7+J7+#REF!+D8+F8+H8+J8+#REF!+D9+F9+H9+J9+#REF!+#REF!+#REF!+#REF!+#REF!+#REF!+#REF!+#REF!+#REF!+#REF!+#REF!+#REF!+#REF!+#REF!+#REF!+#REF!</f>
        <v>#REF!</v>
      </c>
      <c r="AM7" s="38">
        <f>SUM(L7:L9)+SUM(N7:N9)+SUM(P7:P9)</f>
        <v>0</v>
      </c>
      <c r="AN7" s="15" t="e">
        <f>SUM(T7:T9)+SUM(#REF!)+SUM(V7:V9)+SUM(Z7:Z9)+SUM(AB7:AB9)+SUM(AH7:AH9)+SUM(AJ7:AJ9)+SUM(#REF!)</f>
        <v>#REF!</v>
      </c>
    </row>
    <row r="8" spans="1:44" ht="21" customHeight="1" thickBot="1">
      <c r="A8" s="425"/>
      <c r="B8" s="383"/>
      <c r="C8" s="92" t="str">
        <f>Parameter!$B$37</f>
        <v>SSW 32+0 bis 35+6</v>
      </c>
      <c r="D8" s="107">
        <f>D12+D16+D20+D24+D28+D32+D36+D40+D44+D48+D52+D56</f>
        <v>0</v>
      </c>
      <c r="E8" s="94">
        <f t="shared" si="4"/>
        <v>0</v>
      </c>
      <c r="F8" s="108">
        <f>F12+F16+F20+F24+F28+F32+F36+F40+F44+F48+F52+F56</f>
        <v>0</v>
      </c>
      <c r="G8" s="95">
        <f t="shared" si="5"/>
        <v>0</v>
      </c>
      <c r="H8" s="108">
        <f>H12+H16+H20+H24+H28+H32+H36+H40+H44+H48+H52+H56</f>
        <v>0</v>
      </c>
      <c r="I8" s="95">
        <f t="shared" si="6"/>
        <v>0</v>
      </c>
      <c r="J8" s="108">
        <f>J12+J16+J20+J24+J28+J32+J36+J40+J44+J48+J52+J56</f>
        <v>0</v>
      </c>
      <c r="K8" s="96">
        <f t="shared" si="0"/>
        <v>0</v>
      </c>
      <c r="L8" s="97">
        <f>L12+L16+L20+L24+L28+L32+L36+L40+L44+L48+L52+L56</f>
        <v>0</v>
      </c>
      <c r="M8" s="98">
        <f t="shared" si="7"/>
        <v>0</v>
      </c>
      <c r="N8" s="99">
        <f>N12+N16+N20+N24+N28+N32+N36+N40+N44+N48+N52+N56</f>
        <v>0</v>
      </c>
      <c r="O8" s="98">
        <f t="shared" si="8"/>
        <v>0</v>
      </c>
      <c r="P8" s="99">
        <f>P12+P16+P20+P24+P28+P32+P36+P40+P44+P48+P52+P56</f>
        <v>0</v>
      </c>
      <c r="Q8" s="100">
        <f t="shared" si="9"/>
        <v>0</v>
      </c>
      <c r="R8" s="76">
        <f t="shared" si="10"/>
        <v>0</v>
      </c>
      <c r="S8" s="105">
        <f t="shared" si="11"/>
        <v>0</v>
      </c>
      <c r="T8" s="102">
        <f>T12+T16+T20+T24+T28+T32+T36+T40+T44+T48+T52+T56</f>
        <v>0</v>
      </c>
      <c r="U8" s="103">
        <f t="shared" si="1"/>
        <v>0</v>
      </c>
      <c r="V8" s="104">
        <f>V12+V16+V20+V24+V28+V32+V36+V40+V44+V48+V52+V56</f>
        <v>0</v>
      </c>
      <c r="W8" s="103">
        <f t="shared" si="2"/>
        <v>0</v>
      </c>
      <c r="X8" s="68">
        <f t="shared" si="12"/>
        <v>0</v>
      </c>
      <c r="Y8" s="105">
        <f t="shared" si="13"/>
        <v>0</v>
      </c>
      <c r="Z8" s="104">
        <f>Z12+Z16+Z20+Z24+Z28+Z32+Z36+Z40+Z44+Z48+Z52+Z56</f>
        <v>0</v>
      </c>
      <c r="AA8" s="103">
        <f t="shared" ref="AA8" si="25">IF(Z8=0,0,(Z8/($T8+$V8+$Z8+$AB8+$AH8+$AJ8)))</f>
        <v>0</v>
      </c>
      <c r="AB8" s="104">
        <f>AB12+AB16+AB20+AB24+AB28+AB32+AB36+AB40+AB44+AB48+AB52+AB56</f>
        <v>0</v>
      </c>
      <c r="AC8" s="103">
        <f t="shared" ref="AC8" si="26">IF(AB8=0,0,(AB8/($T8+$V8+$Z8+$AB8+$AH8+$AJ8)))</f>
        <v>0</v>
      </c>
      <c r="AD8" s="193">
        <f>AD12+AD16+AD20+AD24+AD28+AD32+AD36+AD40+AD44+AD48+AD52+AD56</f>
        <v>0</v>
      </c>
      <c r="AE8" s="192">
        <f t="shared" si="22"/>
        <v>0</v>
      </c>
      <c r="AF8" s="72">
        <f t="shared" si="16"/>
        <v>0</v>
      </c>
      <c r="AG8" s="85">
        <f t="shared" si="17"/>
        <v>0</v>
      </c>
      <c r="AH8" s="104">
        <f>AH12+AH16+AH20+AH24+AH28+AH32+AH36+AH40+AH44+AH48+AH52+AH56</f>
        <v>0</v>
      </c>
      <c r="AI8" s="103">
        <f t="shared" ref="AI8" si="27">IF(AH8=0,0,(AH8/($T8+$V8+$Z8+$AB8+$AH8+$AJ8)))</f>
        <v>0</v>
      </c>
      <c r="AJ8" s="104">
        <f>AJ12+AJ16+AJ20+AJ24+AJ28+AJ32+AJ36+AJ40+AJ44+AJ48+AJ52+AJ56</f>
        <v>0</v>
      </c>
      <c r="AK8" s="106">
        <f t="shared" ref="AK8" si="28">IF(AJ8=0,0,(AJ8/($T8+$V8+$Z8+$AB8+$AH8+$AJ8)))</f>
        <v>0</v>
      </c>
      <c r="AL8" s="38"/>
      <c r="AM8" s="38"/>
      <c r="AN8" s="15"/>
    </row>
    <row r="9" spans="1:44" ht="21" customHeight="1" thickBot="1">
      <c r="A9" s="425"/>
      <c r="B9" s="384"/>
      <c r="C9" s="92" t="str">
        <f>Parameter!$B$38</f>
        <v>SSW ab 36+0</v>
      </c>
      <c r="D9" s="107">
        <f>D13+D17+D21+D25+D29+D33+D37+D41+D45+D49+D53+D57</f>
        <v>0</v>
      </c>
      <c r="E9" s="94">
        <f t="shared" si="4"/>
        <v>0</v>
      </c>
      <c r="F9" s="108">
        <f>F13+F17+F21+F25+F29+F33+F37+F41+F45+F49+F53+F57</f>
        <v>0</v>
      </c>
      <c r="G9" s="95">
        <f t="shared" si="5"/>
        <v>0</v>
      </c>
      <c r="H9" s="108">
        <f>H13+H17+H21+H25+H29+H33+H37+H41+H45+H49+H53+H57</f>
        <v>0</v>
      </c>
      <c r="I9" s="95">
        <f t="shared" si="6"/>
        <v>0</v>
      </c>
      <c r="J9" s="108">
        <f>J13+J17+J21+J25+J29+J33+J37+J41+J45+J49+J53+J57</f>
        <v>0</v>
      </c>
      <c r="K9" s="96">
        <f t="shared" si="0"/>
        <v>0</v>
      </c>
      <c r="L9" s="97">
        <f>L13+L17+L21+L25+L29+L33+L37+L41+L45+L49+L53+L57</f>
        <v>0</v>
      </c>
      <c r="M9" s="98">
        <f t="shared" si="7"/>
        <v>0</v>
      </c>
      <c r="N9" s="99">
        <f>N13+N17+N21+N25+N29+N33+N37+N41+N45+N49+N53+N57</f>
        <v>0</v>
      </c>
      <c r="O9" s="98">
        <f t="shared" si="8"/>
        <v>0</v>
      </c>
      <c r="P9" s="99">
        <f>P13+P17+P21+P25+P29+P33+P37+P41+P45+P49+P53+P57</f>
        <v>0</v>
      </c>
      <c r="Q9" s="100">
        <f t="shared" si="9"/>
        <v>0</v>
      </c>
      <c r="R9" s="76">
        <f t="shared" si="10"/>
        <v>0</v>
      </c>
      <c r="S9" s="105">
        <f>IF(R9=0,0,(R9/($T9+$V9+$Z9+$AB9+$AH9+$AJ9)))</f>
        <v>0</v>
      </c>
      <c r="T9" s="102">
        <f>T13+T17+T21+T25+T29+T33+T37+T41+T45+T49+T53+T57</f>
        <v>0</v>
      </c>
      <c r="U9" s="103">
        <f t="shared" si="1"/>
        <v>0</v>
      </c>
      <c r="V9" s="104">
        <f>V13+V17+V21+V25+V29+V33+V37+V41+V45+V49+V53+V57</f>
        <v>0</v>
      </c>
      <c r="W9" s="103">
        <f t="shared" si="2"/>
        <v>0</v>
      </c>
      <c r="X9" s="68">
        <f t="shared" si="12"/>
        <v>0</v>
      </c>
      <c r="Y9" s="105">
        <f t="shared" si="13"/>
        <v>0</v>
      </c>
      <c r="Z9" s="104">
        <f>Z13+Z17+Z21+Z25+Z29+Z33+Z37+Z41+Z45+Z49+Z53+Z57</f>
        <v>0</v>
      </c>
      <c r="AA9" s="103">
        <f t="shared" ref="AA9" si="29">IF(Z9=0,0,(Z9/($T9+$V9+$Z9+$AB9+$AH9+$AJ9)))</f>
        <v>0</v>
      </c>
      <c r="AB9" s="104">
        <f>AB13+AB17+AB21+AB25+AB29+AB33+AB37+AB41+AB45+AB49+AB53+AB57</f>
        <v>0</v>
      </c>
      <c r="AC9" s="103">
        <f t="shared" ref="AC9" si="30">IF(AB9=0,0,(AB9/($T9+$V9+$Z9+$AB9+$AH9+$AJ9)))</f>
        <v>0</v>
      </c>
      <c r="AD9" s="193">
        <f>AD13+AD17+AD21+AD25+AD29+AD33+AD37+AD41+AD45+AD49+AD53+AD57</f>
        <v>0</v>
      </c>
      <c r="AE9" s="192">
        <f t="shared" si="22"/>
        <v>0</v>
      </c>
      <c r="AF9" s="72">
        <f t="shared" si="16"/>
        <v>0</v>
      </c>
      <c r="AG9" s="85">
        <f t="shared" si="17"/>
        <v>0</v>
      </c>
      <c r="AH9" s="104">
        <f>AH13+AH17+AH21+AH25+AH29+AH33+AH37+AH41+AH45+AH49+AH53+AH57</f>
        <v>0</v>
      </c>
      <c r="AI9" s="103">
        <f t="shared" ref="AI9" si="31">IF(AH9=0,0,(AH9/($T9+$V9+$Z9+$AB9+$AH9+$AJ9)))</f>
        <v>0</v>
      </c>
      <c r="AJ9" s="104">
        <f>AJ13+AJ17+AJ21+AJ25+AJ29+AJ33+AJ37+AJ41+AJ45+AJ49+AJ53+AJ57</f>
        <v>0</v>
      </c>
      <c r="AK9" s="106">
        <f t="shared" ref="AK9" si="32">IF(AJ9=0,0,(AJ9/($T9+$V9+$Z9+$AB9+$AH9+$AJ9)))</f>
        <v>0</v>
      </c>
      <c r="AL9" s="38"/>
      <c r="AM9" s="38"/>
      <c r="AN9" s="15"/>
    </row>
    <row r="10" spans="1:44" ht="21" customHeight="1" thickBot="1">
      <c r="A10" s="433" t="s">
        <v>57</v>
      </c>
      <c r="B10" s="382" t="s">
        <v>124</v>
      </c>
      <c r="C10" s="92" t="str">
        <f>Parameter!$B$35</f>
        <v>SSW bis 28+6</v>
      </c>
      <c r="D10" s="93">
        <f>COUNTIFS(Einträge!$A$4:$A$19987,"=Januar",Einträge!$E$4:$E$19987,"=1",Einträge!$F$4:$F$19987,"Haut- zu Hautkontakt")</f>
        <v>0</v>
      </c>
      <c r="E10" s="110">
        <f t="shared" si="4"/>
        <v>0</v>
      </c>
      <c r="F10" s="111">
        <f>COUNTIFS(Einträge!$A$4:$A$19987,"=Januar",Einträge!$E$4:$E$19987,"=1",Einträge!$F$4:$F$19987,"Berührung")</f>
        <v>0</v>
      </c>
      <c r="G10" s="112">
        <f t="shared" si="5"/>
        <v>0</v>
      </c>
      <c r="H10" s="111">
        <f>COUNTIFS(Einträge!$A$4:$A$19987,"=Januar",Einträge!$E$4:$E$19987,"=1",Einträge!$F$4:$F$19987,"Sichtkontakt")</f>
        <v>0</v>
      </c>
      <c r="I10" s="112">
        <f t="shared" si="6"/>
        <v>0</v>
      </c>
      <c r="J10" s="111">
        <f>COUNTIFS(Einträge!$A$4:$A$19987,"=Januar",Einträge!$E$4:$E$19987,"=1",Einträge!$F$4:$F$19987,"kein Kontakt")</f>
        <v>0</v>
      </c>
      <c r="K10" s="113">
        <f t="shared" si="0"/>
        <v>0</v>
      </c>
      <c r="L10" s="114">
        <f>COUNTIFS(Einträge!$A$4:$A$19987,"=Januar",Einträge!$E$4:$E$19987,"=1",Einträge!$H$4:$H$19987,"=Kolostrum")</f>
        <v>0</v>
      </c>
      <c r="M10" s="115">
        <f t="shared" si="7"/>
        <v>0</v>
      </c>
      <c r="N10" s="116">
        <f>COUNTIFS(Einträge!$A$4:$A$19987,"=Januar",Einträge!$E$4:$E$19987,"=1",Einträge!$H$4:$H$19987,"=Frauenmilch")</f>
        <v>0</v>
      </c>
      <c r="O10" s="115">
        <f t="shared" si="8"/>
        <v>0</v>
      </c>
      <c r="P10" s="116">
        <f>COUNTIFS(Einträge!$A$4:$A$19987,"=Januar",Einträge!$E$4:$E$19987,"=1",Einträge!$H$4:$H$19987,"=Ersatznahrung")</f>
        <v>0</v>
      </c>
      <c r="Q10" s="117">
        <f t="shared" si="9"/>
        <v>0</v>
      </c>
      <c r="R10" s="76">
        <f t="shared" si="10"/>
        <v>0</v>
      </c>
      <c r="S10" s="105">
        <f t="shared" si="11"/>
        <v>0</v>
      </c>
      <c r="T10" s="118">
        <f>COUNTIFS(Einträge!$A$4:$A$19987,"=Januar",Einträge!$E$4:$E$19987,"=1",Einträge!$J$4:$J$19987,"=Auschließlich gestillt, nur an der Brust")</f>
        <v>0</v>
      </c>
      <c r="U10" s="103">
        <f t="shared" si="1"/>
        <v>0</v>
      </c>
      <c r="V10" s="118">
        <f>COUNTIFS(Einträge!$A$4:$A$19987,"=Januar",Einträge!$E$4:$E$19987,"=1",Einträge!$J$4:$J$19987,"=nur Muttermilch, an der Brust und gefüttert")</f>
        <v>0</v>
      </c>
      <c r="W10" s="103">
        <f t="shared" si="2"/>
        <v>0</v>
      </c>
      <c r="X10" s="68">
        <f t="shared" si="12"/>
        <v>0</v>
      </c>
      <c r="Y10" s="105">
        <f t="shared" si="13"/>
        <v>0</v>
      </c>
      <c r="Z10" s="118">
        <f>COUNTIFS(Einträge!$A$4:$A$19987,"=Januar",Einträge!$E$4:$E$19987,"=1",Einträge!$J$4:$J$19987,"=MuMi &amp; andere Nahrung aus medizinischen Gründen")</f>
        <v>0</v>
      </c>
      <c r="AA10" s="103">
        <f t="shared" ref="AA10" si="33">IF(Z10=0,0,(Z10/($T10+$V10+$Z10+$AB10+$AH10+$AJ10)))</f>
        <v>0</v>
      </c>
      <c r="AB10" s="118">
        <f>COUNTIFS(Einträge!$A$4:$A$19987,"=Januar",Einträge!$E$4:$E$19987,"=1",Einträge!$J$4:$J$19987,"=MuMi &amp; andere Nahrung/Flüssigkeit aus aus anderen Gründen")</f>
        <v>0</v>
      </c>
      <c r="AC10" s="103">
        <f t="shared" ref="AC10" si="34">IF(AB10=0,0,(AB10/($T10+$V10+$Z10+$AB10+$AH10+$AJ10)))</f>
        <v>0</v>
      </c>
      <c r="AD10" s="193">
        <f>COUNTIFS(Einträge!$A$4:$A$19987,"=Januar",Einträge!$E$4:$E$19987,"=1",Einträge!$M$4:$M$19987,"=ja")</f>
        <v>0</v>
      </c>
      <c r="AE10" s="192">
        <f t="shared" si="22"/>
        <v>0</v>
      </c>
      <c r="AF10" s="72">
        <f t="shared" si="16"/>
        <v>0</v>
      </c>
      <c r="AG10" s="85">
        <f t="shared" si="17"/>
        <v>0</v>
      </c>
      <c r="AH10" s="118">
        <f>COUNTIFS(Einträge!$A$4:$A$19987,"=Januar",Einträge!$E$4:$E$19987,"=1",Einträge!$J$4:$J$19987,"=abgestillt nach der Gabe von Kolostrum")</f>
        <v>0</v>
      </c>
      <c r="AI10" s="103">
        <f t="shared" ref="AI10" si="35">IF(AH10=0,0,(AH10/($T10+$V10+$Z10+$AB10+$AH10+$AJ10)))</f>
        <v>0</v>
      </c>
      <c r="AJ10" s="118">
        <f>COUNTIFS(Einträge!$A$4:$A$19987,"=Januar",Einträge!$E$4:$E$19987,"=1",Einträge!$J$4:$J$19987,"=abgestillt ohne die Gabe von Kolostrum")</f>
        <v>0</v>
      </c>
      <c r="AK10" s="106">
        <f t="shared" ref="AK10" si="36">IF(AJ10=0,0,(AJ10/($T10+$V10+$Z10+$AB10+$AH10+$AJ10)))</f>
        <v>0</v>
      </c>
      <c r="AL10" s="38" t="e">
        <f>D10+F10+H10+J10+#REF!+D12+F12+H12+J12+#REF!+D13+F13+H13+J13+#REF!+#REF!+#REF!+#REF!+#REF!+#REF!+#REF!+#REF!+#REF!+#REF!+#REF!+#REF!+#REF!+#REF!+#REF!+#REF!</f>
        <v>#REF!</v>
      </c>
      <c r="AM10" s="38">
        <f>SUM(L10:L13)+SUM(N10:N13)+SUM(P10:P13)</f>
        <v>0</v>
      </c>
      <c r="AN10" s="15" t="e">
        <f>SUM(T10:T13)+SUM(#REF!)+SUM(V10:V13)+SUM(Z10:Z13)+SUM(AB10:AB13)+SUM(AH10:AH13)+SUM(AJ10:AJ13)+SUM(#REF!)</f>
        <v>#REF!</v>
      </c>
    </row>
    <row r="11" spans="1:44" ht="21" customHeight="1" thickBot="1">
      <c r="A11" s="434"/>
      <c r="B11" s="383"/>
      <c r="C11" s="92" t="str">
        <f>Parameter!$B$36</f>
        <v>SSW 29+0 bis 31+6</v>
      </c>
      <c r="D11" s="93">
        <f>COUNTIFS(Einträge!$A$4:$A$19987,"=Januar",Einträge!$E$4:$E$19987,"=2",Einträge!$F$4:$F$19987,"Haut- zu Hautkontakt")</f>
        <v>0</v>
      </c>
      <c r="E11" s="94">
        <f t="shared" si="4"/>
        <v>0</v>
      </c>
      <c r="F11" s="111">
        <f>COUNTIFS(Einträge!$A$4:$A$19987,"=Januar",Einträge!$E$4:$E$19987,"=2",Einträge!$F$4:$F$19987,"Berührung")</f>
        <v>0</v>
      </c>
      <c r="G11" s="95">
        <f t="shared" si="5"/>
        <v>0</v>
      </c>
      <c r="H11" s="111">
        <f>COUNTIFS(Einträge!$A$4:$A$19987,"=Januar",Einträge!$E$4:$E$19987,"=2",Einträge!$F$4:$F$19987,"Sichtkontakt")</f>
        <v>0</v>
      </c>
      <c r="I11" s="95">
        <f t="shared" si="6"/>
        <v>0</v>
      </c>
      <c r="J11" s="111">
        <f>COUNTIFS(Einträge!$A$4:$A$19987,"=Januar",Einträge!$E$4:$E$19987,"=2",Einträge!$F$4:$F$19987,"kein Kontakt")</f>
        <v>0</v>
      </c>
      <c r="K11" s="96">
        <f t="shared" ref="K11:K57" si="37">IF(J11=0,0,J11/($D11+$F11+$H11+$J11))</f>
        <v>0</v>
      </c>
      <c r="L11" s="114">
        <f>COUNTIFS(Einträge!$A$4:$A$19987,"=Januar",Einträge!$E$4:$E$19987,"=2",Einträge!$H$4:$H$19987,"=Kolostrum")</f>
        <v>0</v>
      </c>
      <c r="M11" s="98">
        <f t="shared" si="7"/>
        <v>0</v>
      </c>
      <c r="N11" s="116">
        <f>COUNTIFS(Einträge!$A$4:$A$19987,"=Januar",Einträge!$E$4:$E$19987,"=2",Einträge!$H$4:$H$19987,"=Frauenmilch")</f>
        <v>0</v>
      </c>
      <c r="O11" s="98">
        <f t="shared" si="8"/>
        <v>0</v>
      </c>
      <c r="P11" s="116">
        <f>COUNTIFS(Einträge!$A$4:$A$19987,"=Januar",Einträge!$E$4:$E$19987,"=2",Einträge!$H$4:$H$19987,"=Ersatznahrung")</f>
        <v>0</v>
      </c>
      <c r="Q11" s="100">
        <f t="shared" si="9"/>
        <v>0</v>
      </c>
      <c r="R11" s="76">
        <f t="shared" si="10"/>
        <v>0</v>
      </c>
      <c r="S11" s="105">
        <f t="shared" si="11"/>
        <v>0</v>
      </c>
      <c r="T11" s="118">
        <f>COUNTIFS(Einträge!$A$4:$A$19987,"=Januar",Einträge!$E$4:$E$19987,"=2",Einträge!$J$4:$J$19987,"=Auschließlich gestillt, nur an der Brust")</f>
        <v>0</v>
      </c>
      <c r="U11" s="103">
        <f t="shared" si="1"/>
        <v>0</v>
      </c>
      <c r="V11" s="118">
        <f>COUNTIFS(Einträge!$A$4:$A$19987,"=Januar",Einträge!$E$4:$E$19987,"=2",Einträge!$J$4:$J$19987,"=nur Muttermilch, an der Brust und gefüttert")</f>
        <v>0</v>
      </c>
      <c r="W11" s="103">
        <f t="shared" si="2"/>
        <v>0</v>
      </c>
      <c r="X11" s="68">
        <f t="shared" si="12"/>
        <v>0</v>
      </c>
      <c r="Y11" s="105">
        <f t="shared" si="13"/>
        <v>0</v>
      </c>
      <c r="Z11" s="118">
        <f>COUNTIFS(Einträge!$A$4:$A$19987,"=Januar",Einträge!$E$4:$E$19987,"=2",Einträge!$J$4:$J$19987,"=MuMi &amp; andere Nahrung aus medizinischen Gründen")</f>
        <v>0</v>
      </c>
      <c r="AA11" s="103">
        <f t="shared" ref="AA11" si="38">IF(Z11=0,0,(Z11/($T11+$V11+$Z11+$AB11+$AH11+$AJ11)))</f>
        <v>0</v>
      </c>
      <c r="AB11" s="118">
        <f>COUNTIFS(Einträge!$A$4:$A$19987,"=Januar",Einträge!$E$4:$E$19987,"=2",Einträge!$J$4:$J$19987,"=MuMi &amp; andere Nahrung/Flüssigkeit aus aus anderen Gründen")</f>
        <v>0</v>
      </c>
      <c r="AC11" s="103">
        <f t="shared" ref="AC11" si="39">IF(AB11=0,0,(AB11/($T11+$V11+$Z11+$AB11+$AH11+$AJ11)))</f>
        <v>0</v>
      </c>
      <c r="AD11" s="193">
        <f>COUNTIFS(Einträge!$A$4:$A$19987,"=Januar",Einträge!$E$4:$E$19987,"=2",Einträge!$M$4:$M$19987,"=ja")</f>
        <v>0</v>
      </c>
      <c r="AE11" s="192">
        <f t="shared" si="22"/>
        <v>0</v>
      </c>
      <c r="AF11" s="72">
        <f t="shared" si="16"/>
        <v>0</v>
      </c>
      <c r="AG11" s="85">
        <f t="shared" si="17"/>
        <v>0</v>
      </c>
      <c r="AH11" s="118">
        <f>COUNTIFS(Einträge!$A$4:$A$19987,"=Januar",Einträge!$E$4:$E$19987,"=2",Einträge!$J$4:$J$19987,"=abgestillt nach der Gabe von Kolostrum")</f>
        <v>0</v>
      </c>
      <c r="AI11" s="103">
        <f t="shared" ref="AI11" si="40">IF(AH11=0,0,(AH11/($T11+$V11+$Z11+$AB11+$AH11+$AJ11)))</f>
        <v>0</v>
      </c>
      <c r="AJ11" s="118">
        <f>COUNTIFS(Einträge!$A$4:$A$19987,"=Januar",Einträge!$E$4:$E$19987,"=2",Einträge!$J$4:$J$19987,"=abgestillt ohne die Gabe von Kolostrum")</f>
        <v>0</v>
      </c>
      <c r="AK11" s="106">
        <f t="shared" ref="AK11" si="41">IF(AJ11=0,0,(AJ11/($T11+$V11+$Z11+$AB11+$AH11+$AJ11)))</f>
        <v>0</v>
      </c>
      <c r="AL11" s="38"/>
      <c r="AM11" s="38"/>
      <c r="AN11" s="15"/>
    </row>
    <row r="12" spans="1:44" ht="21" customHeight="1" thickBot="1">
      <c r="A12" s="434"/>
      <c r="B12" s="383"/>
      <c r="C12" s="92" t="str">
        <f>Parameter!$B$37</f>
        <v>SSW 32+0 bis 35+6</v>
      </c>
      <c r="D12" s="93">
        <f>COUNTIFS(Einträge!$A$4:$A$19987,"=Januar",Einträge!$E$4:$E$19987,"=3",Einträge!$F$4:$F$19987,"Haut- zu Hautkontakt")</f>
        <v>0</v>
      </c>
      <c r="E12" s="94">
        <f t="shared" si="4"/>
        <v>0</v>
      </c>
      <c r="F12" s="111">
        <f>COUNTIFS(Einträge!$A$4:$A$19987,"=Januar",Einträge!$E$4:$E$19987,"=3",Einträge!$F$4:$F$19987,"Berührung")</f>
        <v>0</v>
      </c>
      <c r="G12" s="95">
        <f t="shared" si="5"/>
        <v>0</v>
      </c>
      <c r="H12" s="111">
        <f>COUNTIFS(Einträge!$A$4:$A$19987,"=Januar",Einträge!$E$4:$E$19987,"=3",Einträge!$F$4:$F$19987,"Sichtkontakt")</f>
        <v>0</v>
      </c>
      <c r="I12" s="95">
        <f t="shared" si="6"/>
        <v>0</v>
      </c>
      <c r="J12" s="111">
        <f>COUNTIFS(Einträge!$A$4:$A$19987,"=Januar",Einträge!$E$4:$E$19987,"=3",Einträge!$F$4:$F$19987,"kein Kontakt")</f>
        <v>0</v>
      </c>
      <c r="K12" s="96">
        <f t="shared" si="37"/>
        <v>0</v>
      </c>
      <c r="L12" s="114">
        <f>COUNTIFS(Einträge!$A$4:$A$19987,"=Januar",Einträge!$E$4:$E$19987,"=3",Einträge!$H$4:$H$19987,"=Kolostrum")</f>
        <v>0</v>
      </c>
      <c r="M12" s="98">
        <f t="shared" si="7"/>
        <v>0</v>
      </c>
      <c r="N12" s="116">
        <f>COUNTIFS(Einträge!$A$4:$A$19987,"=Januar",Einträge!$E$4:$E$19987,"=3",Einträge!$H$4:$H$19987,"=Frauenmilch")</f>
        <v>0</v>
      </c>
      <c r="O12" s="98">
        <f t="shared" si="8"/>
        <v>0</v>
      </c>
      <c r="P12" s="116">
        <f>COUNTIFS(Einträge!$A$4:$A$19987,"=Januar",Einträge!$E$4:$E$19987,"=3",Einträge!$H$4:$H$19987,"=Ersatznahrung")</f>
        <v>0</v>
      </c>
      <c r="Q12" s="100">
        <f t="shared" si="9"/>
        <v>0</v>
      </c>
      <c r="R12" s="76">
        <f t="shared" si="10"/>
        <v>0</v>
      </c>
      <c r="S12" s="105">
        <f t="shared" si="11"/>
        <v>0</v>
      </c>
      <c r="T12" s="118">
        <f>COUNTIFS(Einträge!$A$4:$A$19987,"=Januar",Einträge!$E$4:$E$19987,"=3",Einträge!$J$4:$J$19987,"=Auschließlich gestillt, nur an der Brust")</f>
        <v>0</v>
      </c>
      <c r="U12" s="103">
        <f t="shared" si="1"/>
        <v>0</v>
      </c>
      <c r="V12" s="118">
        <f>COUNTIFS(Einträge!$A$4:$A$19987,"=Januar",Einträge!$E$4:$E$19987,"=3",Einträge!$J$4:$J$19987,"=nur Muttermilch, an der Brust und gefüttert")</f>
        <v>0</v>
      </c>
      <c r="W12" s="103">
        <f t="shared" si="2"/>
        <v>0</v>
      </c>
      <c r="X12" s="68">
        <f t="shared" si="12"/>
        <v>0</v>
      </c>
      <c r="Y12" s="105">
        <f t="shared" si="13"/>
        <v>0</v>
      </c>
      <c r="Z12" s="118">
        <f>COUNTIFS(Einträge!$A$4:$A$19987,"=Januar",Einträge!$E$4:$E$19987,"=3",Einträge!$J$4:$J$19987,"=MuMi &amp; andere Nahrung aus medizinischen Gründen")</f>
        <v>0</v>
      </c>
      <c r="AA12" s="103">
        <f t="shared" ref="AA12" si="42">IF(Z12=0,0,(Z12/($T12+$V12+$Z12+$AB12+$AH12+$AJ12)))</f>
        <v>0</v>
      </c>
      <c r="AB12" s="118">
        <f>COUNTIFS(Einträge!$A$4:$A$19987,"=Januar",Einträge!$E$4:$E$19987,"=3",Einträge!$J$4:$J$19987,"=MuMi &amp; andere Nahrung/Flüssigkeit aus aus anderen Gründen")</f>
        <v>0</v>
      </c>
      <c r="AC12" s="103">
        <f t="shared" ref="AC12" si="43">IF(AB12=0,0,(AB12/($T12+$V12+$Z12+$AB12+$AH12+$AJ12)))</f>
        <v>0</v>
      </c>
      <c r="AD12" s="193">
        <f>COUNTIFS(Einträge!$A$4:$A$19987,"=Januar",Einträge!$E$4:$E$19987,"=3",Einträge!$M$4:$M$19987,"=ja")</f>
        <v>0</v>
      </c>
      <c r="AE12" s="192">
        <f t="shared" si="22"/>
        <v>0</v>
      </c>
      <c r="AF12" s="72">
        <f t="shared" si="16"/>
        <v>0</v>
      </c>
      <c r="AG12" s="85">
        <f t="shared" si="17"/>
        <v>0</v>
      </c>
      <c r="AH12" s="118">
        <f>COUNTIFS(Einträge!$A$4:$A$19987,"=Januar",Einträge!$E$4:$E$19987,"=3",Einträge!$J$4:$J$19987,"=abgestillt nach der Gabe von Kolostrum")</f>
        <v>0</v>
      </c>
      <c r="AI12" s="103">
        <f t="shared" ref="AI12" si="44">IF(AH12=0,0,(AH12/($T12+$V12+$Z12+$AB12+$AH12+$AJ12)))</f>
        <v>0</v>
      </c>
      <c r="AJ12" s="118">
        <f>COUNTIFS(Einträge!$A$4:$A$19987,"=Januar",Einträge!$E$4:$E$19987,"=3",Einträge!$J$4:$J$19987,"=abgestillt ohne die Gabe von Kolostrum")</f>
        <v>0</v>
      </c>
      <c r="AK12" s="106">
        <f t="shared" ref="AK12" si="45">IF(AJ12=0,0,(AJ12/($T12+$V12+$Z12+$AB12+$AH12+$AJ12)))</f>
        <v>0</v>
      </c>
      <c r="AL12" s="38"/>
      <c r="AM12" s="38"/>
      <c r="AN12" s="15"/>
    </row>
    <row r="13" spans="1:44" ht="21" customHeight="1" thickBot="1">
      <c r="A13" s="435"/>
      <c r="B13" s="384"/>
      <c r="C13" s="92" t="str">
        <f>Parameter!$B$38</f>
        <v>SSW ab 36+0</v>
      </c>
      <c r="D13" s="93">
        <f>COUNTIFS(Einträge!$A$4:$A$19987,"=Januar",Einträge!$E$4:$E$19987,"=4",Einträge!$F$4:$F$19987,"Haut- zu Hautkontakt")</f>
        <v>0</v>
      </c>
      <c r="E13" s="94">
        <f t="shared" si="4"/>
        <v>0</v>
      </c>
      <c r="F13" s="111">
        <f>COUNTIFS(Einträge!$A$4:$A$19987,"=Januar",Einträge!$E$4:$E$19987,"=4",Einträge!$F$4:$F$19987,"Berührung")</f>
        <v>0</v>
      </c>
      <c r="G13" s="95">
        <f t="shared" si="5"/>
        <v>0</v>
      </c>
      <c r="H13" s="111">
        <f>COUNTIFS(Einträge!$A$4:$A$19987,"=Januar",Einträge!$E$4:$E$19987,"=4",Einträge!$F$4:$F$19987,"Sichtkontakt")</f>
        <v>0</v>
      </c>
      <c r="I13" s="95">
        <f t="shared" si="6"/>
        <v>0</v>
      </c>
      <c r="J13" s="111">
        <f>COUNTIFS(Einträge!$A$4:$A$19987,"=Januar",Einträge!$E$4:$E$19987,"=4",Einträge!$F$4:$F$19987,"kein Kontakt")</f>
        <v>0</v>
      </c>
      <c r="K13" s="96">
        <f t="shared" si="37"/>
        <v>0</v>
      </c>
      <c r="L13" s="114">
        <f>COUNTIFS(Einträge!$A$4:$A$19987,"=Januar",Einträge!$E$4:$E$19987,"=4",Einträge!$H$4:$H$19987,"=Kolostrum")</f>
        <v>0</v>
      </c>
      <c r="M13" s="98">
        <f t="shared" si="7"/>
        <v>0</v>
      </c>
      <c r="N13" s="116">
        <f>COUNTIFS(Einträge!$A$4:$A$19987,"=Januar",Einträge!$E$4:$E$19987,"=4",Einträge!$H$4:$H$19987,"=Frauenmilch")</f>
        <v>0</v>
      </c>
      <c r="O13" s="98">
        <f t="shared" si="8"/>
        <v>0</v>
      </c>
      <c r="P13" s="116">
        <f>COUNTIFS(Einträge!$A$4:$A$19987,"=Januar",Einträge!$E$4:$E$19987,"=4",Einträge!$H$4:$H$19987,"=Ersatznahrung")</f>
        <v>0</v>
      </c>
      <c r="Q13" s="100">
        <f t="shared" si="9"/>
        <v>0</v>
      </c>
      <c r="R13" s="76">
        <f t="shared" si="10"/>
        <v>0</v>
      </c>
      <c r="S13" s="105">
        <f t="shared" si="11"/>
        <v>0</v>
      </c>
      <c r="T13" s="118">
        <f>COUNTIFS(Einträge!$A$4:$A$19987,"=Januar",Einträge!$E$4:$E$19987,"=4",Einträge!$J$4:$J$19987,"=Auschließlich gestillt, nur an der Brust")</f>
        <v>0</v>
      </c>
      <c r="U13" s="103">
        <f t="shared" si="1"/>
        <v>0</v>
      </c>
      <c r="V13" s="118">
        <f>COUNTIFS(Einträge!$A$4:$A$19987,"=Januar",Einträge!$E$4:$E$19987,"=4",Einträge!$J$4:$J$19987,"=nur Muttermilch, an der Brust und gefüttert")</f>
        <v>0</v>
      </c>
      <c r="W13" s="103">
        <f t="shared" si="2"/>
        <v>0</v>
      </c>
      <c r="X13" s="68">
        <f t="shared" si="12"/>
        <v>0</v>
      </c>
      <c r="Y13" s="105">
        <f t="shared" si="13"/>
        <v>0</v>
      </c>
      <c r="Z13" s="118">
        <f>COUNTIFS(Einträge!$A$4:$A$19987,"=Januar",Einträge!$E$4:$E$19987,"=4",Einträge!$J$4:$J$19987,"=MuMi &amp; andere Nahrung aus medizinischen Gründen")</f>
        <v>0</v>
      </c>
      <c r="AA13" s="103">
        <f t="shared" ref="AA13" si="46">IF(Z13=0,0,(Z13/($T13+$V13+$Z13+$AB13+$AH13+$AJ13)))</f>
        <v>0</v>
      </c>
      <c r="AB13" s="118">
        <f>COUNTIFS(Einträge!$A$4:$A$19987,"=Januar",Einträge!$E$4:$E$19987,"=4",Einträge!$J$4:$J$19987,"=MuMi &amp; andere Nahrung/Flüssigkeit aus aus anderen Gründen")</f>
        <v>0</v>
      </c>
      <c r="AC13" s="103">
        <f t="shared" ref="AC13" si="47">IF(AB13=0,0,(AB13/($T13+$V13+$Z13+$AB13+$AH13+$AJ13)))</f>
        <v>0</v>
      </c>
      <c r="AD13" s="193">
        <f>COUNTIFS(Einträge!$A$4:$A$19987,"=Januar",Einträge!$E$4:$E$19987,"=4",Einträge!$M$4:$M$19987,"=ja")</f>
        <v>0</v>
      </c>
      <c r="AE13" s="192">
        <f t="shared" si="22"/>
        <v>0</v>
      </c>
      <c r="AF13" s="72">
        <f t="shared" si="16"/>
        <v>0</v>
      </c>
      <c r="AG13" s="85">
        <f t="shared" si="17"/>
        <v>0</v>
      </c>
      <c r="AH13" s="118">
        <f>COUNTIFS(Einträge!$A$4:$A$19987,"=Januar",Einträge!$E$4:$E$19987,"=4",Einträge!$J$4:$J$19987,"=abgestillt nach der Gabe von Kolostrum")</f>
        <v>0</v>
      </c>
      <c r="AI13" s="103">
        <f t="shared" ref="AI13" si="48">IF(AH13=0,0,(AH13/($T13+$V13+$Z13+$AB13+$AH13+$AJ13)))</f>
        <v>0</v>
      </c>
      <c r="AJ13" s="118">
        <f>COUNTIFS(Einträge!$A$4:$A$19987,"=Januar",Einträge!$E$4:$E$19987,"=4",Einträge!$J$4:$J$19987,"=abgestillt ohne die Gabe von Kolostrum")</f>
        <v>0</v>
      </c>
      <c r="AK13" s="106">
        <f t="shared" ref="AK13" si="49">IF(AJ13=0,0,(AJ13/($T13+$V13+$Z13+$AB13+$AH13+$AJ13)))</f>
        <v>0</v>
      </c>
      <c r="AL13" s="38"/>
      <c r="AM13" s="38"/>
      <c r="AN13" s="15"/>
    </row>
    <row r="14" spans="1:44" ht="21" customHeight="1" thickBot="1">
      <c r="A14" s="436" t="s">
        <v>65</v>
      </c>
      <c r="B14" s="382" t="s">
        <v>124</v>
      </c>
      <c r="C14" s="92" t="str">
        <f>Parameter!$B$35</f>
        <v>SSW bis 28+6</v>
      </c>
      <c r="D14" s="93">
        <f>COUNTIFS(Einträge!$A$4:$A$19987,"=Februar",Einträge!$E$4:$E$19987,"=1",Einträge!$F$4:$F$19987,"Haut- zu Hautkontakt")</f>
        <v>0</v>
      </c>
      <c r="E14" s="110">
        <f t="shared" si="4"/>
        <v>0</v>
      </c>
      <c r="F14" s="111">
        <f>COUNTIFS(Einträge!$A$4:$A$19987,"=Februar",Einträge!$E$4:$E$19987,"=1",Einträge!$F$4:$F$19987,"Berührung")</f>
        <v>0</v>
      </c>
      <c r="G14" s="112">
        <f t="shared" si="5"/>
        <v>0</v>
      </c>
      <c r="H14" s="111">
        <f>COUNTIFS(Einträge!$A$4:$A$19987,"=Februar",Einträge!$E$4:$E$19987,"=1",Einträge!$F$4:$F$19987,"Sichtkontakt")</f>
        <v>0</v>
      </c>
      <c r="I14" s="112">
        <f t="shared" si="6"/>
        <v>0</v>
      </c>
      <c r="J14" s="111">
        <f>COUNTIFS(Einträge!$A$4:$A$19987,"=Februar",Einträge!$E$4:$E$19987,"=1",Einträge!$F$4:$F$19987,"kein Kontakt")</f>
        <v>0</v>
      </c>
      <c r="K14" s="113">
        <f t="shared" si="37"/>
        <v>0</v>
      </c>
      <c r="L14" s="114">
        <f>COUNTIFS(Einträge!$A$4:$A$19987,"=Februar",Einträge!$E$4:$E$19987,"=1",Einträge!$H$4:$H$19987,"=Kolostrum")</f>
        <v>0</v>
      </c>
      <c r="M14" s="115">
        <f t="shared" si="7"/>
        <v>0</v>
      </c>
      <c r="N14" s="116">
        <f>COUNTIFS(Einträge!$A$4:$A$19987,"=Februar",Einträge!$E$4:$E$19987,"=1",Einträge!$H$4:$H$19987,"=Frauenmilch")</f>
        <v>0</v>
      </c>
      <c r="O14" s="115">
        <f t="shared" si="8"/>
        <v>0</v>
      </c>
      <c r="P14" s="116">
        <f>COUNTIFS(Einträge!$A$4:$A$19987,"=Februar",Einträge!$E$4:$E$19987,"=1",Einträge!$H$4:$H$19987,"=Ersatznahrung")</f>
        <v>0</v>
      </c>
      <c r="Q14" s="117">
        <f t="shared" si="9"/>
        <v>0</v>
      </c>
      <c r="R14" s="76">
        <f t="shared" si="10"/>
        <v>0</v>
      </c>
      <c r="S14" s="105">
        <f t="shared" si="11"/>
        <v>0</v>
      </c>
      <c r="T14" s="118">
        <f>COUNTIFS(Einträge!$A$4:$A$19987,"=Februar",Einträge!$E$4:$E$19987,"=1",Einträge!$J$4:$J$19987,"=Auschließlich gestillt, nur an der Brust")</f>
        <v>0</v>
      </c>
      <c r="U14" s="103">
        <f t="shared" si="1"/>
        <v>0</v>
      </c>
      <c r="V14" s="118">
        <f>COUNTIFS(Einträge!$A$4:$A$19987,"=Februar",Einträge!$E$4:$E$19987,"=1",Einträge!$J$4:$J$19987,"=nur Muttermilch, an der Brust und gefüttert")</f>
        <v>0</v>
      </c>
      <c r="W14" s="103">
        <f t="shared" si="2"/>
        <v>0</v>
      </c>
      <c r="X14" s="68">
        <f t="shared" si="12"/>
        <v>0</v>
      </c>
      <c r="Y14" s="105">
        <f t="shared" si="13"/>
        <v>0</v>
      </c>
      <c r="Z14" s="118">
        <f>COUNTIFS(Einträge!$A$4:$A$19987,"=Februar",Einträge!$E$4:$E$19987,"=1",Einträge!$J$4:$J$19987,"=MuMi &amp; andere Nahrung aus medizinischen Gründen")</f>
        <v>0</v>
      </c>
      <c r="AA14" s="103">
        <f t="shared" ref="AA14" si="50">IF(Z14=0,0,(Z14/($T14+$V14+$Z14+$AB14+$AH14+$AJ14)))</f>
        <v>0</v>
      </c>
      <c r="AB14" s="118">
        <f>COUNTIFS(Einträge!$A$4:$A$19987,"=Februar",Einträge!$E$4:$E$19987,"=1",Einträge!$J$4:$J$19987,"=MuMi &amp; andere Nahrung/Flüssigkeit aus aus anderen Gründen")</f>
        <v>0</v>
      </c>
      <c r="AC14" s="103">
        <f t="shared" ref="AC14" si="51">IF(AB14=0,0,(AB14/($T14+$V14+$Z14+$AB14+$AH14+$AJ14)))</f>
        <v>0</v>
      </c>
      <c r="AD14" s="193">
        <f>COUNTIFS(Einträge!$A$4:$A$19987,"=Februar",Einträge!$E$4:$E$19987,"=1",Einträge!$M$4:$M$19987,"=ja")</f>
        <v>0</v>
      </c>
      <c r="AE14" s="192">
        <f t="shared" si="22"/>
        <v>0</v>
      </c>
      <c r="AF14" s="72">
        <f t="shared" si="16"/>
        <v>0</v>
      </c>
      <c r="AG14" s="85">
        <f t="shared" si="17"/>
        <v>0</v>
      </c>
      <c r="AH14" s="118">
        <f>COUNTIFS(Einträge!$A$4:$A$19987,"=Februar",Einträge!$E$4:$E$19987,"=1",Einträge!$J$4:$J$19987,"=abgestillt nach der Gabe von Kolostrum")</f>
        <v>0</v>
      </c>
      <c r="AI14" s="103">
        <f t="shared" ref="AI14" si="52">IF(AH14=0,0,(AH14/($T14+$V14+$Z14+$AB14+$AH14+$AJ14)))</f>
        <v>0</v>
      </c>
      <c r="AJ14" s="118">
        <f>COUNTIFS(Einträge!$A$4:$A$19987,"=Februar",Einträge!$E$4:$E$19987,"=1",Einträge!$J$4:$J$19987,"=abgestillt ohne die Gabe von Kolostrum")</f>
        <v>0</v>
      </c>
      <c r="AK14" s="106">
        <f t="shared" ref="AK14" si="53">IF(AJ14=0,0,(AJ14/($T14+$V14+$Z14+$AB14+$AH14+$AJ14)))</f>
        <v>0</v>
      </c>
      <c r="AL14" s="38"/>
      <c r="AM14" s="38"/>
      <c r="AN14" s="15"/>
    </row>
    <row r="15" spans="1:44" ht="21" customHeight="1" thickBot="1">
      <c r="A15" s="418"/>
      <c r="B15" s="383"/>
      <c r="C15" s="92" t="str">
        <f>Parameter!$B$36</f>
        <v>SSW 29+0 bis 31+6</v>
      </c>
      <c r="D15" s="93">
        <f>COUNTIFS(Einträge!$A$4:$A$19987,"=Februar",Einträge!$E$4:$E$19987,"=2",Einträge!$F$4:$F$19987,"Haut- zu Hautkontakt")</f>
        <v>0</v>
      </c>
      <c r="E15" s="94">
        <f t="shared" si="4"/>
        <v>0</v>
      </c>
      <c r="F15" s="111">
        <f>COUNTIFS(Einträge!$A$4:$A$19987,"=Februar",Einträge!$E$4:$E$19987,"=2",Einträge!$F$4:$F$19987,"Berührung")</f>
        <v>0</v>
      </c>
      <c r="G15" s="95">
        <f t="shared" si="5"/>
        <v>0</v>
      </c>
      <c r="H15" s="111">
        <f>COUNTIFS(Einträge!$A$4:$A$19987,"=Februar",Einträge!$E$4:$E$19987,"=2",Einträge!$F$4:$F$19987,"Sichtkontakt")</f>
        <v>0</v>
      </c>
      <c r="I15" s="95">
        <f t="shared" si="6"/>
        <v>0</v>
      </c>
      <c r="J15" s="111">
        <f>COUNTIFS(Einträge!$A$4:$A$19987,"=Februar",Einträge!$E$4:$E$19987,"=2",Einträge!$F$4:$F$19987,"kein Kontakt")</f>
        <v>0</v>
      </c>
      <c r="K15" s="96">
        <f t="shared" si="37"/>
        <v>0</v>
      </c>
      <c r="L15" s="114">
        <f>COUNTIFS(Einträge!$A$4:$A$19987,"=Februar",Einträge!$E$4:$E$19987,"=2",Einträge!$H$4:$H$19987,"=Kolostrum")</f>
        <v>0</v>
      </c>
      <c r="M15" s="98">
        <f t="shared" si="7"/>
        <v>0</v>
      </c>
      <c r="N15" s="116">
        <f>COUNTIFS(Einträge!$A$4:$A$19987,"=Februar",Einträge!$E$4:$E$19987,"=2",Einträge!$H$4:$H$19987,"=Frauenmilch")</f>
        <v>0</v>
      </c>
      <c r="O15" s="98">
        <f t="shared" si="8"/>
        <v>0</v>
      </c>
      <c r="P15" s="116">
        <f>COUNTIFS(Einträge!$A$4:$A$19987,"=Februar",Einträge!$E$4:$E$19987,"=2",Einträge!$H$4:$H$19987,"=Ersatznahrung")</f>
        <v>0</v>
      </c>
      <c r="Q15" s="100">
        <f t="shared" si="9"/>
        <v>0</v>
      </c>
      <c r="R15" s="76">
        <f t="shared" si="10"/>
        <v>0</v>
      </c>
      <c r="S15" s="105">
        <f t="shared" si="11"/>
        <v>0</v>
      </c>
      <c r="T15" s="118">
        <f>COUNTIFS(Einträge!$A$4:$A$19987,"=Februar",Einträge!$E$4:$E$19987,"=2",Einträge!$J$4:$J$19987,"=Auschließlich gestillt, nur an der Brust")</f>
        <v>0</v>
      </c>
      <c r="U15" s="103">
        <f t="shared" si="1"/>
        <v>0</v>
      </c>
      <c r="V15" s="118">
        <f>COUNTIFS(Einträge!$A$4:$A$19987,"=Februar",Einträge!$E$4:$E$19987,"=2",Einträge!$J$4:$J$19987,"=nur Muttermilch, an der Brust und gefüttert")</f>
        <v>0</v>
      </c>
      <c r="W15" s="103">
        <f t="shared" si="2"/>
        <v>0</v>
      </c>
      <c r="X15" s="68">
        <f t="shared" si="12"/>
        <v>0</v>
      </c>
      <c r="Y15" s="105">
        <f t="shared" si="13"/>
        <v>0</v>
      </c>
      <c r="Z15" s="118">
        <f>COUNTIFS(Einträge!$A$4:$A$19987,"=Februar",Einträge!$E$4:$E$19987,"=2",Einträge!$J$4:$J$19987,"=MuMi &amp; andere Nahrung aus medizinischen Gründen")</f>
        <v>0</v>
      </c>
      <c r="AA15" s="103">
        <f t="shared" ref="AA15" si="54">IF(Z15=0,0,(Z15/($T15+$V15+$Z15+$AB15+$AH15+$AJ15)))</f>
        <v>0</v>
      </c>
      <c r="AB15" s="118">
        <f>COUNTIFS(Einträge!$A$4:$A$19987,"=Februar",Einträge!$E$4:$E$19987,"=2",Einträge!$J$4:$J$19987,"=MuMi &amp; andere Nahrung/Flüssigkeit aus aus anderen Gründen")</f>
        <v>0</v>
      </c>
      <c r="AC15" s="103">
        <f t="shared" ref="AC15" si="55">IF(AB15=0,0,(AB15/($T15+$V15+$Z15+$AB15+$AH15+$AJ15)))</f>
        <v>0</v>
      </c>
      <c r="AD15" s="193">
        <f>COUNTIFS(Einträge!$A$4:$A$19987,"=Februar",Einträge!$E$4:$E$19987,"=2",Einträge!$M$4:$M$19987,"=ja")</f>
        <v>0</v>
      </c>
      <c r="AE15" s="192">
        <f t="shared" si="22"/>
        <v>0</v>
      </c>
      <c r="AF15" s="72">
        <f t="shared" si="16"/>
        <v>0</v>
      </c>
      <c r="AG15" s="85">
        <f t="shared" si="17"/>
        <v>0</v>
      </c>
      <c r="AH15" s="118">
        <f>COUNTIFS(Einträge!$A$4:$A$19987,"=Februar",Einträge!$E$4:$E$19987,"=2",Einträge!$J$4:$J$19987,"=abgestillt nach der Gabe von Kolostrum")</f>
        <v>0</v>
      </c>
      <c r="AI15" s="103">
        <f t="shared" ref="AI15" si="56">IF(AH15=0,0,(AH15/($T15+$V15+$Z15+$AB15+$AH15+$AJ15)))</f>
        <v>0</v>
      </c>
      <c r="AJ15" s="118">
        <f>COUNTIFS(Einträge!$A$4:$A$19987,"=Februar",Einträge!$E$4:$E$19987,"=2",Einträge!$J$4:$J$19987,"=abgestillt ohne die Gabe von Kolostrum")</f>
        <v>0</v>
      </c>
      <c r="AK15" s="106">
        <f t="shared" ref="AK15" si="57">IF(AJ15=0,0,(AJ15/($T15+$V15+$Z15+$AB15+$AH15+$AJ15)))</f>
        <v>0</v>
      </c>
      <c r="AL15" s="38" t="e">
        <f>D15+F15+H15+J15+#REF!+D16+F16+H16+J16+#REF!+D17+F17+H17+J17+#REF!+#REF!+#REF!+#REF!+#REF!+#REF!+#REF!+#REF!+#REF!+#REF!+#REF!+#REF!+#REF!+#REF!+#REF!+#REF!</f>
        <v>#REF!</v>
      </c>
      <c r="AM15" s="38">
        <f>SUM(L15:L17)+SUM(N15:N17)+SUM(P15:P17)</f>
        <v>0</v>
      </c>
      <c r="AN15" s="15" t="e">
        <f>SUM(T15:T17)+SUM(#REF!)+SUM(V15:V17)+SUM(Z15:Z17)+SUM(AB15:AB17)+SUM(AH15:AH17)+SUM(AJ15:AJ17)+SUM(#REF!)</f>
        <v>#REF!</v>
      </c>
    </row>
    <row r="16" spans="1:44" ht="21" customHeight="1" thickBot="1">
      <c r="A16" s="418"/>
      <c r="B16" s="383"/>
      <c r="C16" s="92" t="str">
        <f>Parameter!$B$37</f>
        <v>SSW 32+0 bis 35+6</v>
      </c>
      <c r="D16" s="93">
        <f>COUNTIFS(Einträge!$A$4:$A$19987,"=Februar",Einträge!$E$4:$E$19987,"=3",Einträge!$F$4:$F$19987,"Haut- zu Hautkontakt")</f>
        <v>0</v>
      </c>
      <c r="E16" s="94">
        <f t="shared" si="4"/>
        <v>0</v>
      </c>
      <c r="F16" s="111">
        <f>COUNTIFS(Einträge!$A$4:$A$19987,"=Februar",Einträge!$E$4:$E$19987,"=3",Einträge!$F$4:$F$19987,"Berührung")</f>
        <v>0</v>
      </c>
      <c r="G16" s="95">
        <f t="shared" si="5"/>
        <v>0</v>
      </c>
      <c r="H16" s="111">
        <f>COUNTIFS(Einträge!$A$4:$A$19987,"=Februar",Einträge!$E$4:$E$19987,"=3",Einträge!$F$4:$F$19987,"Sichtkontakt")</f>
        <v>0</v>
      </c>
      <c r="I16" s="95">
        <f t="shared" si="6"/>
        <v>0</v>
      </c>
      <c r="J16" s="111">
        <f>COUNTIFS(Einträge!$A$4:$A$19987,"=Februar",Einträge!$E$4:$E$19987,"=3",Einträge!$F$4:$F$19987,"kein Kontakt")</f>
        <v>0</v>
      </c>
      <c r="K16" s="96">
        <f t="shared" si="37"/>
        <v>0</v>
      </c>
      <c r="L16" s="114">
        <f>COUNTIFS(Einträge!$A$4:$A$19987,"=Februar",Einträge!$E$4:$E$19987,"=3",Einträge!$H$4:$H$19987,"=Kolostrum")</f>
        <v>0</v>
      </c>
      <c r="M16" s="98">
        <f t="shared" si="7"/>
        <v>0</v>
      </c>
      <c r="N16" s="116">
        <f>COUNTIFS(Einträge!$A$4:$A$19987,"=Februar",Einträge!$E$4:$E$19987,"=3",Einträge!$H$4:$H$19987,"=Frauenmilch")</f>
        <v>0</v>
      </c>
      <c r="O16" s="98">
        <f t="shared" si="8"/>
        <v>0</v>
      </c>
      <c r="P16" s="116">
        <f>COUNTIFS(Einträge!$A$4:$A$19987,"=Februar",Einträge!$E$4:$E$19987,"=3",Einträge!$H$4:$H$19987,"=Ersatznahrung")</f>
        <v>0</v>
      </c>
      <c r="Q16" s="100">
        <f t="shared" si="9"/>
        <v>0</v>
      </c>
      <c r="R16" s="76">
        <f t="shared" si="10"/>
        <v>0</v>
      </c>
      <c r="S16" s="105">
        <f t="shared" si="11"/>
        <v>0</v>
      </c>
      <c r="T16" s="118">
        <f>COUNTIFS(Einträge!$A$4:$A$19987,"=Februar",Einträge!$E$4:$E$19987,"=3",Einträge!$J$4:$J$19987,"=Auschließlich gestillt, nur an der Brust")</f>
        <v>0</v>
      </c>
      <c r="U16" s="103">
        <f t="shared" si="1"/>
        <v>0</v>
      </c>
      <c r="V16" s="118">
        <f>COUNTIFS(Einträge!$A$4:$A$19987,"=Februar",Einträge!$E$4:$E$19987,"=3",Einträge!$J$4:$J$19987,"=nur Muttermilch, an der Brust und gefüttert")</f>
        <v>0</v>
      </c>
      <c r="W16" s="103">
        <f t="shared" si="2"/>
        <v>0</v>
      </c>
      <c r="X16" s="68">
        <f t="shared" si="12"/>
        <v>0</v>
      </c>
      <c r="Y16" s="105">
        <f t="shared" si="13"/>
        <v>0</v>
      </c>
      <c r="Z16" s="118">
        <f>COUNTIFS(Einträge!$A$4:$A$19987,"=Februar",Einträge!$E$4:$E$19987,"=3",Einträge!$J$4:$J$19987,"=MuMi &amp; andere Nahrung aus medizinischen Gründen")</f>
        <v>0</v>
      </c>
      <c r="AA16" s="103">
        <f t="shared" ref="AA16" si="58">IF(Z16=0,0,(Z16/($T16+$V16+$Z16+$AB16+$AH16+$AJ16)))</f>
        <v>0</v>
      </c>
      <c r="AB16" s="118">
        <f>COUNTIFS(Einträge!$A$4:$A$19987,"=Februar",Einträge!$E$4:$E$19987,"=3",Einträge!$J$4:$J$19987,"=MuMi &amp; andere Nahrung/Flüssigkeit aus aus anderen Gründen")</f>
        <v>0</v>
      </c>
      <c r="AC16" s="103">
        <f t="shared" ref="AC16" si="59">IF(AB16=0,0,(AB16/($T16+$V16+$Z16+$AB16+$AH16+$AJ16)))</f>
        <v>0</v>
      </c>
      <c r="AD16" s="193">
        <f>COUNTIFS(Einträge!$A$4:$A$19987,"=Februar",Einträge!$E$4:$E$19987,"=3",Einträge!$M$4:$M$19987,"=ja")</f>
        <v>0</v>
      </c>
      <c r="AE16" s="192">
        <f t="shared" si="22"/>
        <v>0</v>
      </c>
      <c r="AF16" s="72">
        <f t="shared" si="16"/>
        <v>0</v>
      </c>
      <c r="AG16" s="85">
        <f t="shared" si="17"/>
        <v>0</v>
      </c>
      <c r="AH16" s="118">
        <f>COUNTIFS(Einträge!$A$4:$A$19987,"=Februar",Einträge!$E$4:$E$19987,"=3",Einträge!$J$4:$J$19987,"=abgestillt nach der Gabe von Kolostrum")</f>
        <v>0</v>
      </c>
      <c r="AI16" s="103">
        <f>IF(AH16=0,0,(AH16/($T16+$V16+$Z16+$AB16+$AH16+$AJ16)))</f>
        <v>0</v>
      </c>
      <c r="AJ16" s="118">
        <f>COUNTIFS(Einträge!$A$4:$A$19987,"=Februar",Einträge!$E$4:$E$19987,"=3",Einträge!$J$4:$J$19987,"=abgestillt ohne die Gabe von Kolostrum")</f>
        <v>0</v>
      </c>
      <c r="AK16" s="106">
        <f t="shared" ref="AK16" si="60">IF(AJ16=0,0,(AJ16/($T16+$V16+$Z16+$AB16+$AH16+$AJ16)))</f>
        <v>0</v>
      </c>
      <c r="AL16" s="38"/>
      <c r="AM16" s="38"/>
      <c r="AN16" s="15"/>
    </row>
    <row r="17" spans="1:43" ht="21" customHeight="1" thickBot="1">
      <c r="A17" s="419"/>
      <c r="B17" s="384"/>
      <c r="C17" s="92" t="str">
        <f>Parameter!$B$38</f>
        <v>SSW ab 36+0</v>
      </c>
      <c r="D17" s="93">
        <f>COUNTIFS(Einträge!$A$4:$A$19987,"=Februar",Einträge!$E$4:$E$19987,"=4",Einträge!$F$4:$F$19987,"Haut- zu Hautkontakt")</f>
        <v>0</v>
      </c>
      <c r="E17" s="94">
        <f t="shared" si="4"/>
        <v>0</v>
      </c>
      <c r="F17" s="111">
        <f>COUNTIFS(Einträge!$A$4:$A$19987,"=Februar",Einträge!$E$4:$E$19987,"=4",Einträge!$F$4:$F$19987,"Berührung")</f>
        <v>0</v>
      </c>
      <c r="G17" s="95">
        <f t="shared" si="5"/>
        <v>0</v>
      </c>
      <c r="H17" s="111">
        <f>COUNTIFS(Einträge!$A$4:$A$19987,"=Februar",Einträge!$E$4:$E$19987,"=4",Einträge!$F$4:$F$19987,"Sichtkontakt")</f>
        <v>0</v>
      </c>
      <c r="I17" s="95">
        <f t="shared" si="6"/>
        <v>0</v>
      </c>
      <c r="J17" s="111">
        <f>COUNTIFS(Einträge!$A$4:$A$19987,"=Februar",Einträge!$E$4:$E$19987,"=4",Einträge!$F$4:$F$19987,"kein Kontakt")</f>
        <v>0</v>
      </c>
      <c r="K17" s="96">
        <f t="shared" si="37"/>
        <v>0</v>
      </c>
      <c r="L17" s="114">
        <f>COUNTIFS(Einträge!$A$4:$A$19987,"=Februar",Einträge!$E$4:$E$19987,"=4",Einträge!$H$4:$H$19987,"=Kolostrum")</f>
        <v>0</v>
      </c>
      <c r="M17" s="98">
        <f t="shared" si="7"/>
        <v>0</v>
      </c>
      <c r="N17" s="116">
        <f>COUNTIFS(Einträge!$A$4:$A$19987,"=Februar",Einträge!$E$4:$E$19987,"=4",Einträge!$H$4:$H$19987,"=Frauenmilch")</f>
        <v>0</v>
      </c>
      <c r="O17" s="98">
        <f t="shared" si="8"/>
        <v>0</v>
      </c>
      <c r="P17" s="116">
        <f>COUNTIFS(Einträge!$A$4:$A$19987,"=Februar",Einträge!$E$4:$E$19987,"=4",Einträge!$H$4:$H$19987,"=Ersatznahrung")</f>
        <v>0</v>
      </c>
      <c r="Q17" s="100">
        <f t="shared" si="9"/>
        <v>0</v>
      </c>
      <c r="R17" s="76">
        <f t="shared" si="10"/>
        <v>0</v>
      </c>
      <c r="S17" s="105">
        <f t="shared" si="11"/>
        <v>0</v>
      </c>
      <c r="T17" s="118">
        <f>COUNTIFS(Einträge!$A$4:$A$19987,"=Februar",Einträge!$E$4:$E$19987,"=4",Einträge!$J$4:$J$19987,"=Auschließlich gestillt, nur an der Brust")</f>
        <v>0</v>
      </c>
      <c r="U17" s="103">
        <f t="shared" si="1"/>
        <v>0</v>
      </c>
      <c r="V17" s="118">
        <f>COUNTIFS(Einträge!$A$4:$A$19987,"=Februar",Einträge!$E$4:$E$19987,"=4",Einträge!$J$4:$J$19987,"=nur Muttermilch, an der Brust und gefüttert")</f>
        <v>0</v>
      </c>
      <c r="W17" s="103">
        <f t="shared" si="2"/>
        <v>0</v>
      </c>
      <c r="X17" s="68">
        <f t="shared" si="12"/>
        <v>0</v>
      </c>
      <c r="Y17" s="105">
        <f t="shared" si="13"/>
        <v>0</v>
      </c>
      <c r="Z17" s="118">
        <f>COUNTIFS(Einträge!$A$4:$A$19987,"=Februar",Einträge!$E$4:$E$19987,"=4",Einträge!$J$4:$J$19987,"=MuMi &amp; andere Nahrung aus medizinischen Gründen")</f>
        <v>0</v>
      </c>
      <c r="AA17" s="103">
        <f t="shared" ref="AA17" si="61">IF(Z17=0,0,(Z17/($T17+$V17+$Z17+$AB17+$AH17+$AJ17)))</f>
        <v>0</v>
      </c>
      <c r="AB17" s="118">
        <f>COUNTIFS(Einträge!$A$4:$A$19987,"=Februar",Einträge!$E$4:$E$19987,"=4",Einträge!$J$4:$J$19987,"=MuMi &amp; andere Nahrung/Flüssigkeit aus aus anderen Gründen")</f>
        <v>0</v>
      </c>
      <c r="AC17" s="103">
        <f t="shared" ref="AC17" si="62">IF(AB17=0,0,(AB17/($T17+$V17+$Z17+$AB17+$AH17+$AJ17)))</f>
        <v>0</v>
      </c>
      <c r="AD17" s="193">
        <f>COUNTIFS(Einträge!$A$4:$A$19987,"=Februar",Einträge!$E$4:$E$19987,"=4",Einträge!$M$4:$M$19987,"=ja")</f>
        <v>0</v>
      </c>
      <c r="AE17" s="192">
        <f t="shared" si="22"/>
        <v>0</v>
      </c>
      <c r="AF17" s="72">
        <f t="shared" si="16"/>
        <v>0</v>
      </c>
      <c r="AG17" s="85">
        <f t="shared" si="17"/>
        <v>0</v>
      </c>
      <c r="AH17" s="118">
        <f>COUNTIFS(Einträge!$A$4:$A$19987,"=Februar",Einträge!$E$4:$E$19987,"=4",Einträge!$J$4:$J$19987,"=abgestillt nach der Gabe von Kolostrum")</f>
        <v>0</v>
      </c>
      <c r="AI17" s="103">
        <f t="shared" ref="AI17" si="63">IF(AH17=0,0,(AH17/($T17+$V17+$Z17+$AB17+$AH17+$AJ17)))</f>
        <v>0</v>
      </c>
      <c r="AJ17" s="118">
        <f>COUNTIFS(Einträge!$A$4:$A$19987,"=Februar",Einträge!$E$4:$E$19987,"=4",Einträge!$J$4:$J$19987,"=abgestillt ohne die Gabe von Kolostrum")</f>
        <v>0</v>
      </c>
      <c r="AK17" s="106">
        <f t="shared" ref="AK17" si="64">IF(AJ17=0,0,(AJ17/($T17+$V17+$Z17+$AB17+$AH17+$AJ17)))</f>
        <v>0</v>
      </c>
      <c r="AL17" s="38"/>
      <c r="AM17" s="38"/>
      <c r="AN17" s="15"/>
    </row>
    <row r="18" spans="1:43" ht="21" customHeight="1" thickBot="1">
      <c r="A18" s="434" t="s">
        <v>67</v>
      </c>
      <c r="B18" s="382" t="s">
        <v>124</v>
      </c>
      <c r="C18" s="92" t="str">
        <f>Parameter!$B$35</f>
        <v>SSW bis 28+6</v>
      </c>
      <c r="D18" s="93">
        <f>COUNTIFS(Einträge!$A$4:$A$19987,"=März",Einträge!$E$4:$E$19987,"=1",Einträge!$F$4:$F$19987,"Haut- zu Hautkontakt")</f>
        <v>0</v>
      </c>
      <c r="E18" s="110">
        <f t="shared" si="4"/>
        <v>0</v>
      </c>
      <c r="F18" s="111">
        <f>COUNTIFS(Einträge!$A$4:$A$19987,"=März",Einträge!$E$4:$E$19987,"=1",Einträge!$F$4:$F$19987,"Berührung")</f>
        <v>0</v>
      </c>
      <c r="G18" s="112">
        <f t="shared" si="5"/>
        <v>0</v>
      </c>
      <c r="H18" s="111">
        <f>COUNTIFS(Einträge!$A$4:$A$19987,"=März",Einträge!$E$4:$E$19987,"=1",Einträge!$F$4:$F$19987,"Sichtkontakt")</f>
        <v>0</v>
      </c>
      <c r="I18" s="112">
        <f t="shared" si="6"/>
        <v>0</v>
      </c>
      <c r="J18" s="111">
        <f>COUNTIFS(Einträge!$A$4:$A$19987,"=März",Einträge!$E$4:$E$19987,"=1",Einträge!$F$4:$F$19987,"kein Kontakt")</f>
        <v>0</v>
      </c>
      <c r="K18" s="113">
        <f t="shared" si="37"/>
        <v>0</v>
      </c>
      <c r="L18" s="114">
        <f>COUNTIFS(Einträge!$A$4:$A$19987,"=März",Einträge!$E$4:$E$19987,"=1",Einträge!$H$4:$H$19987,"=Kolostrum")</f>
        <v>0</v>
      </c>
      <c r="M18" s="119">
        <f t="shared" si="7"/>
        <v>0</v>
      </c>
      <c r="N18" s="116">
        <f>COUNTIFS(Einträge!$A$4:$A$19987,"=März",Einträge!$E$4:$E$19987,"=1",Einträge!$H$4:$H$19987,"=Frauenmilch")</f>
        <v>0</v>
      </c>
      <c r="O18" s="119">
        <f t="shared" si="8"/>
        <v>0</v>
      </c>
      <c r="P18" s="116">
        <f>COUNTIFS(Einträge!$A$4:$A$19987,"=März",Einträge!$E$4:$E$19987,"=1",Einträge!$H$4:$H$19987,"=Ersatznahrung")</f>
        <v>0</v>
      </c>
      <c r="Q18" s="120">
        <f t="shared" si="9"/>
        <v>0</v>
      </c>
      <c r="R18" s="76">
        <f t="shared" si="10"/>
        <v>0</v>
      </c>
      <c r="S18" s="105">
        <f t="shared" si="11"/>
        <v>0</v>
      </c>
      <c r="T18" s="118">
        <f>COUNTIFS(Einträge!$A$4:$A$19987,"=März",Einträge!$E$4:$E$19987,"=1",Einträge!$J$4:$J$19987,"=Auschließlich gestillt, nur an der Brust")</f>
        <v>0</v>
      </c>
      <c r="U18" s="103">
        <f t="shared" si="1"/>
        <v>0</v>
      </c>
      <c r="V18" s="118">
        <f>COUNTIFS(Einträge!$A$4:$A$19987,"=März",Einträge!$E$4:$E$19987,"=1",Einträge!$J$4:$J$19987,"=nur Muttermilch, an der Brust und gefüttert")</f>
        <v>0</v>
      </c>
      <c r="W18" s="103">
        <f t="shared" si="2"/>
        <v>0</v>
      </c>
      <c r="X18" s="68">
        <f t="shared" si="12"/>
        <v>0</v>
      </c>
      <c r="Y18" s="105">
        <f t="shared" si="13"/>
        <v>0</v>
      </c>
      <c r="Z18" s="118">
        <f>COUNTIFS(Einträge!$A$4:$A$19987,"=März",Einträge!$E$4:$E$19987,"=1",Einträge!$J$4:$J$19987,"=MuMi &amp; andere Nahrung aus medizinischen Gründen")</f>
        <v>0</v>
      </c>
      <c r="AA18" s="103">
        <f t="shared" ref="AA18" si="65">IF(Z18=0,0,(Z18/($T18+$V18+$Z18+$AB18+$AH18+$AJ18)))</f>
        <v>0</v>
      </c>
      <c r="AB18" s="118">
        <f>COUNTIFS(Einträge!$A$4:$A$19987,"=März",Einträge!$E$4:$E$19987,"=1",Einträge!$J$4:$J$19987,"=MuMi &amp; andere Nahrung/Flüssigkeit aus aus anderen Gründen")</f>
        <v>0</v>
      </c>
      <c r="AC18" s="103">
        <f t="shared" ref="AC18" si="66">IF(AB18=0,0,(AB18/($T18+$V18+$Z18+$AB18+$AH18+$AJ18)))</f>
        <v>0</v>
      </c>
      <c r="AD18" s="193">
        <f>COUNTIFS(Einträge!$A$4:$A$19987,"=März",Einträge!$E$4:$E$19987,"=1",Einträge!$M$4:$M$19987,"=ja")</f>
        <v>0</v>
      </c>
      <c r="AE18" s="192">
        <f t="shared" si="22"/>
        <v>0</v>
      </c>
      <c r="AF18" s="72">
        <f t="shared" si="16"/>
        <v>0</v>
      </c>
      <c r="AG18" s="85">
        <f t="shared" si="17"/>
        <v>0</v>
      </c>
      <c r="AH18" s="118">
        <f>COUNTIFS(Einträge!$A$4:$A$19987,"=März",Einträge!$E$4:$E$19987,"=1",Einträge!$J$4:$J$19987,"=abgestillt nach der Gabe von Kolostrum")</f>
        <v>0</v>
      </c>
      <c r="AI18" s="103">
        <f t="shared" ref="AI18" si="67">IF(AH18=0,0,(AH18/($T18+$V18+$Z18+$AB18+$AH18+$AJ18)))</f>
        <v>0</v>
      </c>
      <c r="AJ18" s="118">
        <f>COUNTIFS(Einträge!$A$4:$A$19987,"=März",Einträge!$E$4:$E$19987,"=1",Einträge!$J$4:$J$19987,"=abgestillt ohne die Gabe von Kolostrum")</f>
        <v>0</v>
      </c>
      <c r="AK18" s="106">
        <f t="shared" ref="AK18" si="68">IF(AJ18=0,0,(AJ18/($T18+$V18+$Z18+$AB18+$AH18+$AJ18)))</f>
        <v>0</v>
      </c>
      <c r="AL18" s="38"/>
      <c r="AM18" s="38"/>
      <c r="AN18" s="15"/>
    </row>
    <row r="19" spans="1:43" ht="21" customHeight="1" thickBot="1">
      <c r="A19" s="434"/>
      <c r="B19" s="383"/>
      <c r="C19" s="92" t="str">
        <f>Parameter!$B$36</f>
        <v>SSW 29+0 bis 31+6</v>
      </c>
      <c r="D19" s="93">
        <f>COUNTIFS(Einträge!$A$4:$A$19987,"=März",Einträge!$E$4:$E$19987,"=2",Einträge!$F$4:$F$19987,"Haut- zu Hautkontakt")</f>
        <v>0</v>
      </c>
      <c r="E19" s="94">
        <f t="shared" si="4"/>
        <v>0</v>
      </c>
      <c r="F19" s="111">
        <f>COUNTIFS(Einträge!$A$4:$A$19987,"=März",Einträge!$E$4:$E$19987,"=2",Einträge!$F$4:$F$19987,"Berührung")</f>
        <v>0</v>
      </c>
      <c r="G19" s="95">
        <f t="shared" si="5"/>
        <v>0</v>
      </c>
      <c r="H19" s="111">
        <f>COUNTIFS(Einträge!$A$4:$A$19987,"=März",Einträge!$E$4:$E$19987,"=2",Einträge!$F$4:$F$19987,"Sichtkontakt")</f>
        <v>0</v>
      </c>
      <c r="I19" s="95">
        <f t="shared" si="6"/>
        <v>0</v>
      </c>
      <c r="J19" s="111">
        <f>COUNTIFS(Einträge!$A$4:$A$19987,"=März",Einträge!$E$4:$E$19987,"=2",Einträge!$F$4:$F$19987,"kein Kontakt")</f>
        <v>0</v>
      </c>
      <c r="K19" s="96">
        <f t="shared" si="37"/>
        <v>0</v>
      </c>
      <c r="L19" s="114">
        <f>COUNTIFS(Einträge!$A$4:$A$19987,"=März",Einträge!$E$4:$E$19987,"=2",Einträge!$H$4:$H$19987,"=Kolostrum")</f>
        <v>0</v>
      </c>
      <c r="M19" s="98">
        <f t="shared" si="7"/>
        <v>0</v>
      </c>
      <c r="N19" s="116">
        <f>COUNTIFS(Einträge!$A$4:$A$19987,"=März",Einträge!$E$4:$E$19987,"=2",Einträge!$H$4:$H$19987,"=Frauenmilch")</f>
        <v>0</v>
      </c>
      <c r="O19" s="98">
        <f t="shared" si="8"/>
        <v>0</v>
      </c>
      <c r="P19" s="116">
        <f>COUNTIFS(Einträge!$A$4:$A$19987,"=März",Einträge!$E$4:$E$19987,"=2",Einträge!$H$4:$H$19987,"=Ersatznahrung")</f>
        <v>0</v>
      </c>
      <c r="Q19" s="100">
        <f t="shared" si="9"/>
        <v>0</v>
      </c>
      <c r="R19" s="76">
        <f t="shared" si="10"/>
        <v>0</v>
      </c>
      <c r="S19" s="105">
        <f t="shared" si="11"/>
        <v>0</v>
      </c>
      <c r="T19" s="118">
        <f>COUNTIFS(Einträge!$A$4:$A$19987,"=März",Einträge!$E$4:$E$19987,"=2",Einträge!$J$4:$J$19987,"=Auschließlich gestillt, nur an der Brust")</f>
        <v>0</v>
      </c>
      <c r="U19" s="103">
        <f t="shared" si="1"/>
        <v>0</v>
      </c>
      <c r="V19" s="118">
        <f>COUNTIFS(Einträge!$A$4:$A$19987,"=März",Einträge!$E$4:$E$19987,"=2",Einträge!$J$4:$J$19987,"=nur Muttermilch, an der Brust und gefüttert")</f>
        <v>0</v>
      </c>
      <c r="W19" s="103">
        <f t="shared" si="2"/>
        <v>0</v>
      </c>
      <c r="X19" s="68">
        <f t="shared" si="12"/>
        <v>0</v>
      </c>
      <c r="Y19" s="105">
        <f t="shared" si="13"/>
        <v>0</v>
      </c>
      <c r="Z19" s="118">
        <f>COUNTIFS(Einträge!$A$4:$A$19987,"=März",Einträge!$E$4:$E$19987,"=2",Einträge!$J$4:$J$19987,"=MuMi &amp; andere Nahrung aus medizinischen Gründen")</f>
        <v>0</v>
      </c>
      <c r="AA19" s="103">
        <f t="shared" ref="AA19" si="69">IF(Z19=0,0,(Z19/($T19+$V19+$Z19+$AB19+$AH19+$AJ19)))</f>
        <v>0</v>
      </c>
      <c r="AB19" s="118">
        <f>COUNTIFS(Einträge!$A$4:$A$19987,"=März",Einträge!$E$4:$E$19987,"=2",Einträge!$J$4:$J$19987,"=MuMi &amp; andere Nahrung/Flüssigkeit aus aus anderen Gründen")</f>
        <v>0</v>
      </c>
      <c r="AC19" s="103">
        <f t="shared" ref="AC19" si="70">IF(AB19=0,0,(AB19/($T19+$V19+$Z19+$AB19+$AH19+$AJ19)))</f>
        <v>0</v>
      </c>
      <c r="AD19" s="193">
        <f>COUNTIFS(Einträge!$A$4:$A$19987,"=März",Einträge!$E$4:$E$19987,"=2",Einträge!$M$4:$M$19987,"=ja")</f>
        <v>0</v>
      </c>
      <c r="AE19" s="192">
        <f t="shared" si="22"/>
        <v>0</v>
      </c>
      <c r="AF19" s="72">
        <f t="shared" si="16"/>
        <v>0</v>
      </c>
      <c r="AG19" s="85">
        <f t="shared" si="17"/>
        <v>0</v>
      </c>
      <c r="AH19" s="118">
        <f>COUNTIFS(Einträge!$A$4:$A$19987,"=März",Einträge!$E$4:$E$19987,"=2",Einträge!$J$4:$J$19987,"=abgestillt nach der Gabe von Kolostrum")</f>
        <v>0</v>
      </c>
      <c r="AI19" s="103">
        <f t="shared" ref="AI19" si="71">IF(AH19=0,0,(AH19/($T19+$V19+$Z19+$AB19+$AH19+$AJ19)))</f>
        <v>0</v>
      </c>
      <c r="AJ19" s="118">
        <f>COUNTIFS(Einträge!$A$4:$A$19987,"=März",Einträge!$E$4:$E$19987,"=2",Einträge!$J$4:$J$19987,"=abgestillt ohne die Gabe von Kolostrum")</f>
        <v>0</v>
      </c>
      <c r="AK19" s="106">
        <f t="shared" ref="AK19" si="72">IF(AJ19=0,0,(AJ19/($T19+$V19+$Z19+$AB19+$AH19+$AJ19)))</f>
        <v>0</v>
      </c>
      <c r="AL19" s="38" t="e">
        <f>D19+F19+H19+J19+#REF!+D20+F20+H20+J20+#REF!+D21+F21+H21+J21+#REF!+#REF!+#REF!+#REF!+#REF!+#REF!+#REF!+#REF!+#REF!+#REF!+#REF!+#REF!+#REF!+#REF!+#REF!+#REF!</f>
        <v>#REF!</v>
      </c>
      <c r="AM19" s="38">
        <f>SUM(L19:L21)+SUM(N19:N21)+SUM(P19:P21)</f>
        <v>0</v>
      </c>
      <c r="AN19" s="15" t="e">
        <f>SUM(T19:T21)+SUM(#REF!)+SUM(V19:V21)+SUM(Z19:Z21)+SUM(AB19:AB21)+SUM(AH19:AH21)+SUM(AJ19:AJ21)+SUM(#REF!)</f>
        <v>#REF!</v>
      </c>
    </row>
    <row r="20" spans="1:43" ht="21" customHeight="1" thickBot="1">
      <c r="A20" s="434"/>
      <c r="B20" s="383"/>
      <c r="C20" s="92" t="str">
        <f>Parameter!$B$37</f>
        <v>SSW 32+0 bis 35+6</v>
      </c>
      <c r="D20" s="93">
        <f>COUNTIFS(Einträge!$A$4:$A$19987,"=März",Einträge!$E$4:$E$19987,"=3",Einträge!$F$4:$F$19987,"Haut- zu Hautkontakt")</f>
        <v>0</v>
      </c>
      <c r="E20" s="94">
        <f t="shared" si="4"/>
        <v>0</v>
      </c>
      <c r="F20" s="111">
        <f>COUNTIFS(Einträge!$A$4:$A$19987,"=März",Einträge!$E$4:$E$19987,"=3",Einträge!$F$4:$F$19987,"Berührung")</f>
        <v>0</v>
      </c>
      <c r="G20" s="95">
        <f t="shared" si="5"/>
        <v>0</v>
      </c>
      <c r="H20" s="111">
        <f>COUNTIFS(Einträge!$A$4:$A$19987,"=März",Einträge!$E$4:$E$19987,"=3",Einträge!$F$4:$F$19987,"Sichtkontakt")</f>
        <v>0</v>
      </c>
      <c r="I20" s="95">
        <f t="shared" si="6"/>
        <v>0</v>
      </c>
      <c r="J20" s="111">
        <f>COUNTIFS(Einträge!$A$4:$A$19987,"=März",Einträge!$E$4:$E$19987,"=3",Einträge!$F$4:$F$19987,"kein Kontakt")</f>
        <v>0</v>
      </c>
      <c r="K20" s="96">
        <f t="shared" si="37"/>
        <v>0</v>
      </c>
      <c r="L20" s="114">
        <f>COUNTIFS(Einträge!$A$4:$A$19987,"=März",Einträge!$E$4:$E$19987,"=3",Einträge!$H$4:$H$19987,"=Kolostrum")</f>
        <v>0</v>
      </c>
      <c r="M20" s="98">
        <f t="shared" si="7"/>
        <v>0</v>
      </c>
      <c r="N20" s="116">
        <f>COUNTIFS(Einträge!$A$4:$A$19987,"=März",Einträge!$E$4:$E$19987,"=3",Einträge!$H$4:$H$19987,"=Frauenmilch")</f>
        <v>0</v>
      </c>
      <c r="O20" s="98">
        <f t="shared" si="8"/>
        <v>0</v>
      </c>
      <c r="P20" s="116">
        <f>COUNTIFS(Einträge!$A$4:$A$19987,"=März",Einträge!$E$4:$E$19987,"=3",Einträge!$H$4:$H$19987,"=Ersatznahrung")</f>
        <v>0</v>
      </c>
      <c r="Q20" s="100">
        <f t="shared" si="9"/>
        <v>0</v>
      </c>
      <c r="R20" s="76">
        <f t="shared" si="10"/>
        <v>0</v>
      </c>
      <c r="S20" s="105">
        <f t="shared" si="11"/>
        <v>0</v>
      </c>
      <c r="T20" s="118">
        <f>COUNTIFS(Einträge!$A$4:$A$19987,"=März",Einträge!$E$4:$E$19987,"=3",Einträge!$J$4:$J$19987,"=Auschließlich gestillt, nur an der Brust")</f>
        <v>0</v>
      </c>
      <c r="U20" s="103">
        <f t="shared" si="1"/>
        <v>0</v>
      </c>
      <c r="V20" s="118">
        <f>COUNTIFS(Einträge!$A$4:$A$19987,"=März",Einträge!$E$4:$E$19987,"=3",Einträge!$J$4:$J$19987,"=nur Muttermilch, an der Brust und gefüttert")</f>
        <v>0</v>
      </c>
      <c r="W20" s="103">
        <f t="shared" si="2"/>
        <v>0</v>
      </c>
      <c r="X20" s="68">
        <f t="shared" si="12"/>
        <v>0</v>
      </c>
      <c r="Y20" s="105">
        <f t="shared" si="13"/>
        <v>0</v>
      </c>
      <c r="Z20" s="118">
        <f>COUNTIFS(Einträge!$A$4:$A$19987,"=März",Einträge!$E$4:$E$19987,"=3",Einträge!$J$4:$J$19987,"=MuMi &amp; andere Nahrung aus medizinischen Gründen")</f>
        <v>0</v>
      </c>
      <c r="AA20" s="103">
        <f t="shared" ref="AA20" si="73">IF(Z20=0,0,(Z20/($T20+$V20+$Z20+$AB20+$AH20+$AJ20)))</f>
        <v>0</v>
      </c>
      <c r="AB20" s="118">
        <f>COUNTIFS(Einträge!$A$4:$A$19987,"=März",Einträge!$E$4:$E$19987,"=3",Einträge!$J$4:$J$19987,"=MuMi &amp; andere Nahrung/Flüssigkeit aus aus anderen Gründen")</f>
        <v>0</v>
      </c>
      <c r="AC20" s="103">
        <f t="shared" ref="AC20" si="74">IF(AB20=0,0,(AB20/($T20+$V20+$Z20+$AB20+$AH20+$AJ20)))</f>
        <v>0</v>
      </c>
      <c r="AD20" s="193">
        <f>COUNTIFS(Einträge!$A$4:$A$19987,"=März",Einträge!$E$4:$E$19987,"=3",Einträge!$M$4:$M$19987,"=ja")</f>
        <v>0</v>
      </c>
      <c r="AE20" s="192">
        <f t="shared" si="22"/>
        <v>0</v>
      </c>
      <c r="AF20" s="72">
        <f t="shared" si="16"/>
        <v>0</v>
      </c>
      <c r="AG20" s="85">
        <f t="shared" si="17"/>
        <v>0</v>
      </c>
      <c r="AH20" s="118">
        <f>COUNTIFS(Einträge!$A$4:$A$19987,"=März",Einträge!$E$4:$E$19987,"=3",Einträge!$J$4:$J$19987,"=abgestillt nach der Gabe von Kolostrum")</f>
        <v>0</v>
      </c>
      <c r="AI20" s="103">
        <f t="shared" ref="AI20" si="75">IF(AH20=0,0,(AH20/($T20+$V20+$Z20+$AB20+$AH20+$AJ20)))</f>
        <v>0</v>
      </c>
      <c r="AJ20" s="118">
        <f>COUNTIFS(Einträge!$A$4:$A$19987,"=März",Einträge!$E$4:$E$19987,"=3",Einträge!$J$4:$J$19987,"=abgestillt ohne die Gabe von Kolostrum")</f>
        <v>0</v>
      </c>
      <c r="AK20" s="106">
        <f t="shared" ref="AK20" si="76">IF(AJ20=0,0,(AJ20/($T20+$V20+$Z20+$AB20+$AH20+$AJ20)))</f>
        <v>0</v>
      </c>
      <c r="AL20" s="38"/>
      <c r="AM20" s="38"/>
      <c r="AN20" s="15"/>
      <c r="AQ20"/>
    </row>
    <row r="21" spans="1:43" ht="21" customHeight="1" thickBot="1">
      <c r="A21" s="435"/>
      <c r="B21" s="384"/>
      <c r="C21" s="92" t="str">
        <f>Parameter!$B$38</f>
        <v>SSW ab 36+0</v>
      </c>
      <c r="D21" s="93">
        <f>COUNTIFS(Einträge!$A$4:$A$19987,"=März",Einträge!$E$4:$E$19987,"=4",Einträge!$F$4:$F$19987,"Haut- zu Hautkontakt")</f>
        <v>0</v>
      </c>
      <c r="E21" s="94">
        <f t="shared" si="4"/>
        <v>0</v>
      </c>
      <c r="F21" s="111">
        <f>COUNTIFS(Einträge!$A$4:$A$19987,"=März",Einträge!$E$4:$E$19987,"=4",Einträge!$F$4:$F$19987,"Berührung")</f>
        <v>0</v>
      </c>
      <c r="G21" s="95">
        <f t="shared" si="5"/>
        <v>0</v>
      </c>
      <c r="H21" s="111">
        <f>COUNTIFS(Einträge!$A$4:$A$19987,"=März",Einträge!$E$4:$E$19987,"=4",Einträge!$F$4:$F$19987,"Sichtkontakt")</f>
        <v>0</v>
      </c>
      <c r="I21" s="95">
        <f t="shared" si="6"/>
        <v>0</v>
      </c>
      <c r="J21" s="111">
        <f>COUNTIFS(Einträge!$A$4:$A$19987,"=März",Einträge!$E$4:$E$19987,"=4",Einträge!$F$4:$F$19987,"kein Kontakt")</f>
        <v>0</v>
      </c>
      <c r="K21" s="96">
        <f t="shared" si="37"/>
        <v>0</v>
      </c>
      <c r="L21" s="114">
        <f>COUNTIFS(Einträge!$A$4:$A$19987,"=März",Einträge!$E$4:$E$19987,"=4",Einträge!$H$4:$H$19987,"=Kolostrum")</f>
        <v>0</v>
      </c>
      <c r="M21" s="98">
        <f t="shared" si="7"/>
        <v>0</v>
      </c>
      <c r="N21" s="116">
        <f>COUNTIFS(Einträge!$A$4:$A$19987,"=März",Einträge!$E$4:$E$19987,"=4",Einträge!$H$4:$H$19987,"=Frauenmilch")</f>
        <v>0</v>
      </c>
      <c r="O21" s="98">
        <f t="shared" si="8"/>
        <v>0</v>
      </c>
      <c r="P21" s="116">
        <f>COUNTIFS(Einträge!$A$4:$A$19987,"=März",Einträge!$E$4:$E$19987,"=4",Einträge!$H$4:$H$19987,"=Ersatznahrung")</f>
        <v>0</v>
      </c>
      <c r="Q21" s="100">
        <f t="shared" si="9"/>
        <v>0</v>
      </c>
      <c r="R21" s="76">
        <f t="shared" si="10"/>
        <v>0</v>
      </c>
      <c r="S21" s="105">
        <f t="shared" si="11"/>
        <v>0</v>
      </c>
      <c r="T21" s="118">
        <f>COUNTIFS(Einträge!$A$4:$A$19987,"=März",Einträge!$E$4:$E$19987,"=4",Einträge!$J$4:$J$19987,"=Auschließlich gestillt, nur an der Brust")</f>
        <v>0</v>
      </c>
      <c r="U21" s="103">
        <f t="shared" si="1"/>
        <v>0</v>
      </c>
      <c r="V21" s="118">
        <f>COUNTIFS(Einträge!$A$4:$A$19987,"=März",Einträge!$E$4:$E$19987,"=4",Einträge!$J$4:$J$19987,"=nur Muttermilch, an der Brust und gefüttert")</f>
        <v>0</v>
      </c>
      <c r="W21" s="103">
        <f t="shared" si="2"/>
        <v>0</v>
      </c>
      <c r="X21" s="68">
        <f t="shared" si="12"/>
        <v>0</v>
      </c>
      <c r="Y21" s="105">
        <f t="shared" si="13"/>
        <v>0</v>
      </c>
      <c r="Z21" s="118">
        <f>COUNTIFS(Einträge!$A$4:$A$19987,"=März",Einträge!$E$4:$E$19987,"=4",Einträge!$J$4:$J$19987,"=MuMi &amp; andere Nahrung aus medizinischen Gründen")</f>
        <v>0</v>
      </c>
      <c r="AA21" s="103">
        <f t="shared" ref="AA21" si="77">IF(Z21=0,0,(Z21/($T21+$V21+$Z21+$AB21+$AH21+$AJ21)))</f>
        <v>0</v>
      </c>
      <c r="AB21" s="118">
        <f>COUNTIFS(Einträge!$A$4:$A$19987,"=März",Einträge!$E$4:$E$19987,"=4",Einträge!$J$4:$J$19987,"=MuMi &amp; andere Nahrung/Flüssigkeit aus aus anderen Gründen")</f>
        <v>0</v>
      </c>
      <c r="AC21" s="103">
        <f t="shared" ref="AC21" si="78">IF(AB21=0,0,(AB21/($T21+$V21+$Z21+$AB21+$AH21+$AJ21)))</f>
        <v>0</v>
      </c>
      <c r="AD21" s="193">
        <f>COUNTIFS(Einträge!$A$4:$A$19987,"=März",Einträge!$E$4:$E$19987,"=4",Einträge!$M$4:$M$19987,"=ja")</f>
        <v>0</v>
      </c>
      <c r="AE21" s="192">
        <f t="shared" si="22"/>
        <v>0</v>
      </c>
      <c r="AF21" s="72">
        <f t="shared" si="16"/>
        <v>0</v>
      </c>
      <c r="AG21" s="85">
        <f t="shared" si="17"/>
        <v>0</v>
      </c>
      <c r="AH21" s="118">
        <f>COUNTIFS(Einträge!$A$4:$A$19987,"=März",Einträge!$E$4:$E$19987,"=4",Einträge!$J$4:$J$19987,"=abgestillt nach der Gabe von Kolostrum")</f>
        <v>0</v>
      </c>
      <c r="AI21" s="103">
        <f t="shared" ref="AI21" si="79">IF(AH21=0,0,(AH21/($T21+$V21+$Z21+$AB21+$AH21+$AJ21)))</f>
        <v>0</v>
      </c>
      <c r="AJ21" s="118">
        <f>COUNTIFS(Einträge!$A$4:$A$19987,"=März",Einträge!$E$4:$E$19987,"=4",Einträge!$J$4:$J$19987,"=abgestillt ohne die Gabe von Kolostrum")</f>
        <v>0</v>
      </c>
      <c r="AK21" s="106">
        <f t="shared" ref="AK21" si="80">IF(AJ21=0,0,(AJ21/($T21+$V21+$Z21+$AB21+$AH21+$AJ21)))</f>
        <v>0</v>
      </c>
      <c r="AL21" s="38"/>
      <c r="AM21" s="38"/>
      <c r="AN21" s="15"/>
      <c r="AQ21"/>
    </row>
    <row r="22" spans="1:43" ht="21" customHeight="1" thickBot="1">
      <c r="A22" s="436" t="s">
        <v>68</v>
      </c>
      <c r="B22" s="382" t="s">
        <v>124</v>
      </c>
      <c r="C22" s="92" t="str">
        <f>Parameter!$B$35</f>
        <v>SSW bis 28+6</v>
      </c>
      <c r="D22" s="93">
        <f>COUNTIFS(Einträge!$A$4:$A$19987,"=April",Einträge!$E$4:$E$19987,"=1",Einträge!$F$4:$F$19987,"Haut- zu Hautkontakt")</f>
        <v>0</v>
      </c>
      <c r="E22" s="110">
        <f t="shared" si="4"/>
        <v>0</v>
      </c>
      <c r="F22" s="111">
        <f>COUNTIFS(Einträge!$A$4:$A$19987,"=April",Einträge!$E$4:$E$19987,"=1",Einträge!$F$4:$F$19987,"Berührung")</f>
        <v>0</v>
      </c>
      <c r="G22" s="112">
        <f t="shared" si="5"/>
        <v>0</v>
      </c>
      <c r="H22" s="111">
        <f>COUNTIFS(Einträge!$A$4:$A$19987,"=April",Einträge!$E$4:$E$19987,"=1",Einträge!$F$4:$F$19987,"Sichtkontakt")</f>
        <v>0</v>
      </c>
      <c r="I22" s="112">
        <f t="shared" si="6"/>
        <v>0</v>
      </c>
      <c r="J22" s="111">
        <f>COUNTIFS(Einträge!$A$4:$A$19987,"=April",Einträge!$E$4:$E$19987,"=1",Einträge!$F$4:$F$19987,"kein Kontakt")</f>
        <v>0</v>
      </c>
      <c r="K22" s="113">
        <f t="shared" si="37"/>
        <v>0</v>
      </c>
      <c r="L22" s="114">
        <f>COUNTIFS(Einträge!$A$4:$A$19987,"=April",Einträge!$E$4:$E$19987,"=1",Einträge!$H$4:$H$19987,"=Kolostrum")</f>
        <v>0</v>
      </c>
      <c r="M22" s="115">
        <f>IF(L22=0,0,L22/($L22+$N22+$P22))</f>
        <v>0</v>
      </c>
      <c r="N22" s="116">
        <f>COUNTIFS(Einträge!$A$4:$A$19987,"=April",Einträge!$E$4:$E$19987,"=1",Einträge!$H$4:$H$19987,"=Frauenmilch")</f>
        <v>0</v>
      </c>
      <c r="O22" s="115">
        <f t="shared" si="8"/>
        <v>0</v>
      </c>
      <c r="P22" s="116">
        <f>COUNTIFS(Einträge!$A$4:$A$19987,"=April",Einträge!$E$4:$E$19987,"=1",Einträge!$H$4:$H$19987,"=Ersatznahrung")</f>
        <v>0</v>
      </c>
      <c r="Q22" s="117">
        <f t="shared" si="9"/>
        <v>0</v>
      </c>
      <c r="R22" s="76">
        <f t="shared" si="10"/>
        <v>0</v>
      </c>
      <c r="S22" s="105">
        <f t="shared" si="11"/>
        <v>0</v>
      </c>
      <c r="T22" s="118">
        <f>COUNTIFS(Einträge!$A$4:$A$19987,"=April",Einträge!$E$4:$E$19987,"=1",Einträge!$J$4:$J$19987,"=Auschließlich gestillt, nur an der Brust")</f>
        <v>0</v>
      </c>
      <c r="U22" s="103">
        <f t="shared" si="1"/>
        <v>0</v>
      </c>
      <c r="V22" s="118">
        <f>COUNTIFS(Einträge!$A$4:$A$19987,"=April",Einträge!$E$4:$E$19987,"=1",Einträge!$J$4:$J$19987,"=nur Muttermilch, an der Brust und gefüttert")</f>
        <v>0</v>
      </c>
      <c r="W22" s="103">
        <f t="shared" si="2"/>
        <v>0</v>
      </c>
      <c r="X22" s="68">
        <f t="shared" si="12"/>
        <v>0</v>
      </c>
      <c r="Y22" s="105">
        <f t="shared" si="13"/>
        <v>0</v>
      </c>
      <c r="Z22" s="118">
        <f>COUNTIFS(Einträge!$A$4:$A$19987,"=April",Einträge!$E$4:$E$19987,"=1",Einträge!$J$4:$J$19987,"=MuMi &amp; andere Nahrung aus medizinischen Gründen")</f>
        <v>0</v>
      </c>
      <c r="AA22" s="103">
        <f t="shared" ref="AA22" si="81">IF(Z22=0,0,(Z22/($T22+$V22+$Z22+$AB22+$AH22+$AJ22)))</f>
        <v>0</v>
      </c>
      <c r="AB22" s="118">
        <f>COUNTIFS(Einträge!$A$4:$A$19987,"=April",Einträge!$E$4:$E$19987,"=1",Einträge!$J$4:$J$19987,"=MuMi &amp; andere Nahrung/Flüssigkeit aus aus anderen Gründen")</f>
        <v>0</v>
      </c>
      <c r="AC22" s="103">
        <f t="shared" ref="AC22" si="82">IF(AB22=0,0,(AB22/($T22+$V22+$Z22+$AB22+$AH22+$AJ22)))</f>
        <v>0</v>
      </c>
      <c r="AD22" s="193">
        <f>COUNTIFS(Einträge!$A$4:$A$19987,"=April",Einträge!$E$4:$E$19987,"=1",Einträge!$M$4:$M$19987,"=ja")</f>
        <v>0</v>
      </c>
      <c r="AE22" s="192">
        <f t="shared" si="22"/>
        <v>0</v>
      </c>
      <c r="AF22" s="72">
        <f t="shared" si="16"/>
        <v>0</v>
      </c>
      <c r="AG22" s="85">
        <f t="shared" si="17"/>
        <v>0</v>
      </c>
      <c r="AH22" s="118">
        <f>COUNTIFS(Einträge!$A$4:$A$19987,"=April",Einträge!$E$4:$E$19987,"=1",Einträge!$J$4:$J$19987,"=abgestillt nach der Gabe von Kolostrum")</f>
        <v>0</v>
      </c>
      <c r="AI22" s="103">
        <f t="shared" ref="AI22" si="83">IF(AH22=0,0,(AH22/($T22+$V22+$Z22+$AB22+$AH22+$AJ22)))</f>
        <v>0</v>
      </c>
      <c r="AJ22" s="118">
        <f>COUNTIFS(Einträge!$A$4:$A$19987,"=April",Einträge!$E$4:$E$19987,"=1",Einträge!$J$4:$J$19987,"=abgestillt ohne die Gabe von Kolostrum")</f>
        <v>0</v>
      </c>
      <c r="AK22" s="106">
        <f t="shared" ref="AK22" si="84">IF(AJ22=0,0,(AJ22/($T22+$V22+$Z22+$AB22+$AH22+$AJ22)))</f>
        <v>0</v>
      </c>
      <c r="AL22" s="38"/>
      <c r="AM22" s="38"/>
      <c r="AN22" s="15"/>
      <c r="AQ22"/>
    </row>
    <row r="23" spans="1:43" ht="21" customHeight="1" thickBot="1">
      <c r="A23" s="418"/>
      <c r="B23" s="383"/>
      <c r="C23" s="92" t="str">
        <f>Parameter!$B$36</f>
        <v>SSW 29+0 bis 31+6</v>
      </c>
      <c r="D23" s="93">
        <f>COUNTIFS(Einträge!$A$4:$A$19987,"=April",Einträge!$E$4:$E$19987,"=2",Einträge!$F$4:$F$19987,"Haut- zu Hautkontakt")</f>
        <v>0</v>
      </c>
      <c r="E23" s="94">
        <f t="shared" si="4"/>
        <v>0</v>
      </c>
      <c r="F23" s="111">
        <f>COUNTIFS(Einträge!$A$4:$A$19987,"=April",Einträge!$E$4:$E$19987,"=2",Einträge!$F$4:$F$19987,"Berührung")</f>
        <v>0</v>
      </c>
      <c r="G23" s="95">
        <f t="shared" si="5"/>
        <v>0</v>
      </c>
      <c r="H23" s="111">
        <f>COUNTIFS(Einträge!$A$4:$A$19987,"=April",Einträge!$E$4:$E$19987,"=2",Einträge!$F$4:$F$19987,"Sichtkontakt")</f>
        <v>0</v>
      </c>
      <c r="I23" s="95">
        <f t="shared" si="6"/>
        <v>0</v>
      </c>
      <c r="J23" s="111">
        <f>COUNTIFS(Einträge!$A$4:$A$19987,"=April",Einträge!$E$4:$E$19987,"=2",Einträge!$F$4:$F$19987,"kein Kontakt")</f>
        <v>0</v>
      </c>
      <c r="K23" s="96">
        <f t="shared" si="37"/>
        <v>0</v>
      </c>
      <c r="L23" s="114">
        <f>COUNTIFS(Einträge!$A$4:$A$19987,"=April",Einträge!$E$4:$E$19987,"=2",Einträge!$H$4:$H$19987,"=Kolostrum")</f>
        <v>0</v>
      </c>
      <c r="M23" s="98">
        <f t="shared" si="7"/>
        <v>0</v>
      </c>
      <c r="N23" s="116">
        <f>COUNTIFS(Einträge!$A$4:$A$19987,"=April",Einträge!$E$4:$E$19987,"=2",Einträge!$H$4:$H$19987,"=Frauenmilch")</f>
        <v>0</v>
      </c>
      <c r="O23" s="98">
        <f t="shared" si="8"/>
        <v>0</v>
      </c>
      <c r="P23" s="116">
        <f>COUNTIFS(Einträge!$A$4:$A$19987,"=April",Einträge!$E$4:$E$19987,"=2",Einträge!$H$4:$H$19987,"=Ersatznahrung")</f>
        <v>0</v>
      </c>
      <c r="Q23" s="100">
        <f t="shared" si="9"/>
        <v>0</v>
      </c>
      <c r="R23" s="76">
        <f t="shared" si="10"/>
        <v>0</v>
      </c>
      <c r="S23" s="105">
        <f t="shared" si="11"/>
        <v>0</v>
      </c>
      <c r="T23" s="118">
        <f>COUNTIFS(Einträge!$A$4:$A$19987,"=April",Einträge!$E$4:$E$19987,"=2",Einträge!$J$4:$J$19987,"=Auschließlich gestillt, nur an der Brust")</f>
        <v>0</v>
      </c>
      <c r="U23" s="103">
        <f t="shared" si="1"/>
        <v>0</v>
      </c>
      <c r="V23" s="118">
        <f>COUNTIFS(Einträge!$A$4:$A$19987,"=April",Einträge!$E$4:$E$19987,"=2",Einträge!$J$4:$J$19987,"=nur Muttermilch, an der Brust und gefüttert")</f>
        <v>0</v>
      </c>
      <c r="W23" s="103">
        <f t="shared" si="2"/>
        <v>0</v>
      </c>
      <c r="X23" s="68">
        <f t="shared" si="12"/>
        <v>0</v>
      </c>
      <c r="Y23" s="105">
        <f t="shared" si="13"/>
        <v>0</v>
      </c>
      <c r="Z23" s="118">
        <f>COUNTIFS(Einträge!$A$4:$A$19987,"=April",Einträge!$E$4:$E$19987,"=2",Einträge!$J$4:$J$19987,"=MuMi &amp; andere Nahrung aus medizinischen Gründen")</f>
        <v>0</v>
      </c>
      <c r="AA23" s="103">
        <f t="shared" ref="AA23" si="85">IF(Z23=0,0,(Z23/($T23+$V23+$Z23+$AB23+$AH23+$AJ23)))</f>
        <v>0</v>
      </c>
      <c r="AB23" s="118">
        <f>COUNTIFS(Einträge!$A$4:$A$19987,"=April",Einträge!$E$4:$E$19987,"=2",Einträge!$J$4:$J$19987,"=MuMi &amp; andere Nahrung/Flüssigkeit aus aus anderen Gründen")</f>
        <v>0</v>
      </c>
      <c r="AC23" s="103">
        <f t="shared" ref="AC23" si="86">IF(AB23=0,0,(AB23/($T23+$V23+$Z23+$AB23+$AH23+$AJ23)))</f>
        <v>0</v>
      </c>
      <c r="AD23" s="193">
        <f>COUNTIFS(Einträge!$A$4:$A$19987,"=April",Einträge!$E$4:$E$19987,"=2",Einträge!$M$4:$M$19987,"=ja")</f>
        <v>0</v>
      </c>
      <c r="AE23" s="192">
        <f t="shared" si="22"/>
        <v>0</v>
      </c>
      <c r="AF23" s="72">
        <f t="shared" si="16"/>
        <v>0</v>
      </c>
      <c r="AG23" s="85">
        <f t="shared" si="17"/>
        <v>0</v>
      </c>
      <c r="AH23" s="118">
        <f>COUNTIFS(Einträge!$A$4:$A$19987,"=April",Einträge!$E$4:$E$19987,"=2",Einträge!$J$4:$J$19987,"=abgestillt nach der Gabe von Kolostrum")</f>
        <v>0</v>
      </c>
      <c r="AI23" s="103">
        <f t="shared" ref="AI23" si="87">IF(AH23=0,0,(AH23/($T23+$V23+$Z23+$AB23+$AH23+$AJ23)))</f>
        <v>0</v>
      </c>
      <c r="AJ23" s="118">
        <f>COUNTIFS(Einträge!$A$4:$A$19987,"=April",Einträge!$E$4:$E$19987,"=2",Einträge!$J$4:$J$19987,"=abgestillt ohne die Gabe von Kolostrum")</f>
        <v>0</v>
      </c>
      <c r="AK23" s="106">
        <f t="shared" ref="AK23" si="88">IF(AJ23=0,0,(AJ23/($T23+$V23+$Z23+$AB23+$AH23+$AJ23)))</f>
        <v>0</v>
      </c>
      <c r="AL23" s="38" t="e">
        <f>D23+F23+H23+J23+#REF!+D24+F24+H24+J24+#REF!+D25+F25+H25+J25+#REF!+#REF!+#REF!+#REF!+#REF!+#REF!+#REF!+#REF!+#REF!+#REF!+#REF!+#REF!+#REF!+#REF!+#REF!+#REF!</f>
        <v>#REF!</v>
      </c>
      <c r="AM23" s="38">
        <f>SUM(L23:L25)+SUM(N23:N25)+SUM(P23:P25)</f>
        <v>0</v>
      </c>
      <c r="AN23" s="15" t="e">
        <f>SUM(T23:T25)+SUM(#REF!)+SUM(V23:V25)+SUM(Z23:Z25)+SUM(AB23:AB25)+SUM(AH23:AH25)+SUM(AJ23:AJ25)+SUM(#REF!)</f>
        <v>#REF!</v>
      </c>
      <c r="AQ23"/>
    </row>
    <row r="24" spans="1:43" ht="21" customHeight="1" thickBot="1">
      <c r="A24" s="418"/>
      <c r="B24" s="383"/>
      <c r="C24" s="92" t="str">
        <f>Parameter!$B$37</f>
        <v>SSW 32+0 bis 35+6</v>
      </c>
      <c r="D24" s="93">
        <f>COUNTIFS(Einträge!$A$4:$A$19987,"=April",Einträge!$E$4:$E$19987,"=3",Einträge!$F$4:$F$19987,"Haut- zu Hautkontakt")</f>
        <v>0</v>
      </c>
      <c r="E24" s="94">
        <f t="shared" si="4"/>
        <v>0</v>
      </c>
      <c r="F24" s="111">
        <f>COUNTIFS(Einträge!$A$4:$A$19987,"=April",Einträge!$E$4:$E$19987,"=3",Einträge!$F$4:$F$19987,"Berührung")</f>
        <v>0</v>
      </c>
      <c r="G24" s="95">
        <f t="shared" si="5"/>
        <v>0</v>
      </c>
      <c r="H24" s="111">
        <f>COUNTIFS(Einträge!$A$4:$A$19987,"=April",Einträge!$E$4:$E$19987,"=3",Einträge!$F$4:$F$19987,"Sichtkontakt")</f>
        <v>0</v>
      </c>
      <c r="I24" s="95">
        <f t="shared" si="6"/>
        <v>0</v>
      </c>
      <c r="J24" s="111">
        <f>COUNTIFS(Einträge!$A$4:$A$19987,"=April",Einträge!$E$4:$E$19987,"=3",Einträge!$F$4:$F$19987,"kein Kontakt")</f>
        <v>0</v>
      </c>
      <c r="K24" s="96">
        <f t="shared" si="37"/>
        <v>0</v>
      </c>
      <c r="L24" s="114">
        <f>COUNTIFS(Einträge!$A$4:$A$19987,"=April",Einträge!$E$4:$E$19987,"=3",Einträge!$H$4:$H$19987,"=Kolostrum")</f>
        <v>0</v>
      </c>
      <c r="M24" s="98">
        <f t="shared" si="7"/>
        <v>0</v>
      </c>
      <c r="N24" s="116">
        <f>COUNTIFS(Einträge!$A$4:$A$19987,"=April",Einträge!$E$4:$E$19987,"=3",Einträge!$H$4:$H$19987,"=Frauenmilch")</f>
        <v>0</v>
      </c>
      <c r="O24" s="98">
        <f t="shared" si="8"/>
        <v>0</v>
      </c>
      <c r="P24" s="116">
        <f>COUNTIFS(Einträge!$A$4:$A$19987,"=April",Einträge!$E$4:$E$19987,"=3",Einträge!$H$4:$H$19987,"=Ersatznahrung")</f>
        <v>0</v>
      </c>
      <c r="Q24" s="100">
        <f t="shared" si="9"/>
        <v>0</v>
      </c>
      <c r="R24" s="76">
        <f t="shared" si="10"/>
        <v>0</v>
      </c>
      <c r="S24" s="105">
        <f t="shared" si="11"/>
        <v>0</v>
      </c>
      <c r="T24" s="118">
        <f>COUNTIFS(Einträge!$A$4:$A$19987,"=April",Einträge!$E$4:$E$19987,"=3",Einträge!$J$4:$J$19987,"=Auschließlich gestillt, nur an der Brust")</f>
        <v>0</v>
      </c>
      <c r="U24" s="103">
        <f t="shared" si="1"/>
        <v>0</v>
      </c>
      <c r="V24" s="118">
        <f>COUNTIFS(Einträge!$A$4:$A$19987,"=April",Einträge!$E$4:$E$19987,"=3",Einträge!$J$4:$J$19987,"=nur Muttermilch, an der Brust und gefüttert")</f>
        <v>0</v>
      </c>
      <c r="W24" s="103">
        <f t="shared" si="2"/>
        <v>0</v>
      </c>
      <c r="X24" s="68">
        <f t="shared" si="12"/>
        <v>0</v>
      </c>
      <c r="Y24" s="105">
        <f t="shared" si="13"/>
        <v>0</v>
      </c>
      <c r="Z24" s="118">
        <f>COUNTIFS(Einträge!$A$4:$A$19987,"=April",Einträge!$E$4:$E$19987,"=3",Einträge!$J$4:$J$19987,"=MuMi &amp; andere Nahrung aus medizinischen Gründen")</f>
        <v>0</v>
      </c>
      <c r="AA24" s="103">
        <f t="shared" ref="AA24" si="89">IF(Z24=0,0,(Z24/($T24+$V24+$Z24+$AB24+$AH24+$AJ24)))</f>
        <v>0</v>
      </c>
      <c r="AB24" s="118">
        <f>COUNTIFS(Einträge!$A$4:$A$19987,"=April",Einträge!$E$4:$E$19987,"=3",Einträge!$J$4:$J$19987,"=MuMi &amp; andere Nahrung/Flüssigkeit aus aus anderen Gründen")</f>
        <v>0</v>
      </c>
      <c r="AC24" s="103">
        <f t="shared" ref="AC24" si="90">IF(AB24=0,0,(AB24/($T24+$V24+$Z24+$AB24+$AH24+$AJ24)))</f>
        <v>0</v>
      </c>
      <c r="AD24" s="193">
        <f>COUNTIFS(Einträge!$A$4:$A$19987,"=April",Einträge!$E$4:$E$19987,"=3",Einträge!$M$4:$M$19987,"=ja")</f>
        <v>0</v>
      </c>
      <c r="AE24" s="192">
        <f t="shared" si="22"/>
        <v>0</v>
      </c>
      <c r="AF24" s="72">
        <f t="shared" si="16"/>
        <v>0</v>
      </c>
      <c r="AG24" s="85">
        <f t="shared" si="17"/>
        <v>0</v>
      </c>
      <c r="AH24" s="118">
        <f>COUNTIFS(Einträge!$A$4:$A$19987,"=April",Einträge!$E$4:$E$19987,"=3",Einträge!$J$4:$J$19987,"=abgestillt nach der Gabe von Kolostrum")</f>
        <v>0</v>
      </c>
      <c r="AI24" s="103">
        <f t="shared" ref="AI24" si="91">IF(AH24=0,0,(AH24/($T24+$V24+$Z24+$AB24+$AH24+$AJ24)))</f>
        <v>0</v>
      </c>
      <c r="AJ24" s="118">
        <f>COUNTIFS(Einträge!$A$4:$A$19987,"=April",Einträge!$E$4:$E$19987,"=3",Einträge!$J$4:$J$19987,"=abgestillt ohne die Gabe von Kolostrum")</f>
        <v>0</v>
      </c>
      <c r="AK24" s="106">
        <f t="shared" ref="AK24" si="92">IF(AJ24=0,0,(AJ24/($T24+$V24+$Z24+$AB24+$AH24+$AJ24)))</f>
        <v>0</v>
      </c>
      <c r="AL24" s="38"/>
      <c r="AM24" s="38"/>
      <c r="AN24" s="15"/>
      <c r="AQ24"/>
    </row>
    <row r="25" spans="1:43" ht="21" customHeight="1" thickBot="1">
      <c r="A25" s="419"/>
      <c r="B25" s="384"/>
      <c r="C25" s="92" t="str">
        <f>Parameter!$B$38</f>
        <v>SSW ab 36+0</v>
      </c>
      <c r="D25" s="93">
        <f>COUNTIFS(Einträge!$A$4:$A$19987,"=April",Einträge!$E$4:$E$19987,"=4",Einträge!$F$4:$F$19987,"Haut- zu Hautkontakt")</f>
        <v>0</v>
      </c>
      <c r="E25" s="94">
        <f t="shared" si="4"/>
        <v>0</v>
      </c>
      <c r="F25" s="111">
        <f>COUNTIFS(Einträge!$A$4:$A$19987,"=April",Einträge!$E$4:$E$19987,"=4",Einträge!$F$4:$F$19987,"Berührung")</f>
        <v>0</v>
      </c>
      <c r="G25" s="95">
        <f t="shared" si="5"/>
        <v>0</v>
      </c>
      <c r="H25" s="111">
        <f>COUNTIFS(Einträge!$A$4:$A$19987,"=April",Einträge!$E$4:$E$19987,"=4",Einträge!$F$4:$F$19987,"Sichtkontakt")</f>
        <v>0</v>
      </c>
      <c r="I25" s="95">
        <f t="shared" si="6"/>
        <v>0</v>
      </c>
      <c r="J25" s="111">
        <f>COUNTIFS(Einträge!$A$4:$A$19987,"=April",Einträge!$E$4:$E$19987,"=4",Einträge!$F$4:$F$19987,"kein Kontakt")</f>
        <v>0</v>
      </c>
      <c r="K25" s="96">
        <f t="shared" si="37"/>
        <v>0</v>
      </c>
      <c r="L25" s="114">
        <f>COUNTIFS(Einträge!$A$4:$A$19987,"=April",Einträge!$E$4:$E$19987,"=4",Einträge!$H$4:$H$19987,"=Kolostrum")</f>
        <v>0</v>
      </c>
      <c r="M25" s="98">
        <f t="shared" si="7"/>
        <v>0</v>
      </c>
      <c r="N25" s="116">
        <f>COUNTIFS(Einträge!$A$4:$A$19987,"=April",Einträge!$E$4:$E$19987,"=4",Einträge!$H$4:$H$19987,"=Frauenmilch")</f>
        <v>0</v>
      </c>
      <c r="O25" s="98">
        <f t="shared" si="8"/>
        <v>0</v>
      </c>
      <c r="P25" s="116">
        <f>COUNTIFS(Einträge!$A$4:$A$19987,"=April",Einträge!$E$4:$E$19987,"=4",Einträge!$H$4:$H$19987,"=Ersatznahrung")</f>
        <v>0</v>
      </c>
      <c r="Q25" s="100">
        <f t="shared" si="9"/>
        <v>0</v>
      </c>
      <c r="R25" s="76">
        <f t="shared" si="10"/>
        <v>0</v>
      </c>
      <c r="S25" s="105">
        <f t="shared" si="11"/>
        <v>0</v>
      </c>
      <c r="T25" s="118">
        <f>COUNTIFS(Einträge!$A$4:$A$19987,"=April",Einträge!$E$4:$E$19987,"=4",Einträge!$J$4:$J$19987,"=Auschließlich gestillt, nur an der Brust")</f>
        <v>0</v>
      </c>
      <c r="U25" s="103">
        <f t="shared" si="1"/>
        <v>0</v>
      </c>
      <c r="V25" s="118">
        <f>COUNTIFS(Einträge!$A$4:$A$19987,"=April",Einträge!$E$4:$E$19987,"=4",Einträge!$J$4:$J$19987,"=nur Muttermilch, an der Brust und gefüttert")</f>
        <v>0</v>
      </c>
      <c r="W25" s="103">
        <f t="shared" si="2"/>
        <v>0</v>
      </c>
      <c r="X25" s="68">
        <f t="shared" si="12"/>
        <v>0</v>
      </c>
      <c r="Y25" s="105">
        <f t="shared" si="13"/>
        <v>0</v>
      </c>
      <c r="Z25" s="118">
        <f>COUNTIFS(Einträge!$A$4:$A$19987,"=April",Einträge!$E$4:$E$19987,"=4",Einträge!$J$4:$J$19987,"=MuMi &amp; andere Nahrung aus medizinischen Gründen")</f>
        <v>0</v>
      </c>
      <c r="AA25" s="103">
        <f t="shared" ref="AA25" si="93">IF(Z25=0,0,(Z25/($T25+$V25+$Z25+$AB25+$AH25+$AJ25)))</f>
        <v>0</v>
      </c>
      <c r="AB25" s="118">
        <f>COUNTIFS(Einträge!$A$4:$A$19987,"=April",Einträge!$E$4:$E$19987,"=4",Einträge!$J$4:$J$19987,"=MuMi &amp; andere Nahrung/Flüssigkeit aus aus anderen Gründen")</f>
        <v>0</v>
      </c>
      <c r="AC25" s="103">
        <f t="shared" ref="AC25" si="94">IF(AB25=0,0,(AB25/($T25+$V25+$Z25+$AB25+$AH25+$AJ25)))</f>
        <v>0</v>
      </c>
      <c r="AD25" s="193">
        <f>COUNTIFS(Einträge!$A$4:$A$19987,"=April",Einträge!$E$4:$E$19987,"=4",Einträge!$M$4:$M$19987,"=ja")</f>
        <v>0</v>
      </c>
      <c r="AE25" s="192">
        <f t="shared" si="22"/>
        <v>0</v>
      </c>
      <c r="AF25" s="72">
        <f t="shared" si="16"/>
        <v>0</v>
      </c>
      <c r="AG25" s="85">
        <f t="shared" si="17"/>
        <v>0</v>
      </c>
      <c r="AH25" s="118">
        <f>COUNTIFS(Einträge!$A$4:$A$19987,"=April",Einträge!$E$4:$E$19987,"=4",Einträge!$J$4:$J$19987,"=abgestillt nach der Gabe von Kolostrum")</f>
        <v>0</v>
      </c>
      <c r="AI25" s="103">
        <f t="shared" ref="AI25" si="95">IF(AH25=0,0,(AH25/($T25+$V25+$Z25+$AB25+$AH25+$AJ25)))</f>
        <v>0</v>
      </c>
      <c r="AJ25" s="118">
        <f>COUNTIFS(Einträge!$A$4:$A$19987,"=April",Einträge!$E$4:$E$19987,"=4",Einträge!$J$4:$J$19987,"=abgestillt ohne die Gabe von Kolostrum")</f>
        <v>0</v>
      </c>
      <c r="AK25" s="106">
        <f t="shared" ref="AK25" si="96">IF(AJ25=0,0,(AJ25/($T25+$V25+$Z25+$AB25+$AH25+$AJ25)))</f>
        <v>0</v>
      </c>
      <c r="AL25" s="38"/>
      <c r="AM25" s="38"/>
      <c r="AN25" s="15"/>
      <c r="AQ25"/>
    </row>
    <row r="26" spans="1:43" ht="21" customHeight="1" thickBot="1">
      <c r="A26" s="433" t="s">
        <v>70</v>
      </c>
      <c r="B26" s="382" t="s">
        <v>124</v>
      </c>
      <c r="C26" s="92" t="str">
        <f>Parameter!$B$35</f>
        <v>SSW bis 28+6</v>
      </c>
      <c r="D26" s="93">
        <f>COUNTIFS(Einträge!$A$4:$A$19987,"=Mai",Einträge!$E$4:$E$19987,"=1",Einträge!$F$4:$F$19987,"Haut- zu Hautkontakt")</f>
        <v>0</v>
      </c>
      <c r="E26" s="110">
        <f t="shared" si="4"/>
        <v>0</v>
      </c>
      <c r="F26" s="111">
        <f>COUNTIFS(Einträge!$A$4:$A$19987,"=Mai",Einträge!$E$4:$E$19987,"=1",Einträge!$F$4:$F$19987,"Berührung")</f>
        <v>0</v>
      </c>
      <c r="G26" s="112">
        <f t="shared" si="5"/>
        <v>0</v>
      </c>
      <c r="H26" s="111">
        <f>COUNTIFS(Einträge!$A$4:$A$19987,"=Mai",Einträge!$E$4:$E$19987,"=1",Einträge!$F$4:$F$19987,"Sichtkontakt")</f>
        <v>0</v>
      </c>
      <c r="I26" s="112">
        <f t="shared" si="6"/>
        <v>0</v>
      </c>
      <c r="J26" s="111">
        <f>COUNTIFS(Einträge!$A$4:$A$19987,"=Mai",Einträge!$E$4:$E$19987,"=1",Einträge!$F$4:$F$19987,"kein Kontakt")</f>
        <v>0</v>
      </c>
      <c r="K26" s="113">
        <f t="shared" si="37"/>
        <v>0</v>
      </c>
      <c r="L26" s="114">
        <f>COUNTIFS(Einträge!$A$4:$A$19987,"=Mai",Einträge!$E$4:$E$19987,"=1",Einträge!$H$4:$H$19987,"=Kolostrum")</f>
        <v>0</v>
      </c>
      <c r="M26" s="115">
        <f t="shared" si="7"/>
        <v>0</v>
      </c>
      <c r="N26" s="116">
        <f>COUNTIFS(Einträge!$A$4:$A$19987,"=Mai",Einträge!$E$4:$E$19987,"=1",Einträge!$H$4:$H$19987,"=Frauenmilch")</f>
        <v>0</v>
      </c>
      <c r="O26" s="115">
        <f t="shared" si="8"/>
        <v>0</v>
      </c>
      <c r="P26" s="116">
        <f>COUNTIFS(Einträge!$A$4:$A$19987,"=Mai",Einträge!$E$4:$E$19987,"=1",Einträge!$H$4:$H$19987,"=Ersatznahrung")</f>
        <v>0</v>
      </c>
      <c r="Q26" s="117">
        <f t="shared" si="9"/>
        <v>0</v>
      </c>
      <c r="R26" s="76">
        <f t="shared" si="10"/>
        <v>0</v>
      </c>
      <c r="S26" s="105">
        <f t="shared" si="11"/>
        <v>0</v>
      </c>
      <c r="T26" s="118">
        <f>COUNTIFS(Einträge!$A$4:$A$19987,"=Mai",Einträge!$E$4:$E$19987,"=1",Einträge!$J$4:$J$19987,"=Auschließlich gestillt, nur an der Brust")</f>
        <v>0</v>
      </c>
      <c r="U26" s="103">
        <f t="shared" si="1"/>
        <v>0</v>
      </c>
      <c r="V26" s="118">
        <f>COUNTIFS(Einträge!$A$4:$A$19987,"=Mai",Einträge!$E$4:$E$19987,"=1",Einträge!$J$4:$J$19987,"=nur Muttermilch, an der Brust und gefüttert")</f>
        <v>0</v>
      </c>
      <c r="W26" s="103">
        <f t="shared" si="2"/>
        <v>0</v>
      </c>
      <c r="X26" s="68">
        <f t="shared" si="12"/>
        <v>0</v>
      </c>
      <c r="Y26" s="105">
        <f t="shared" si="13"/>
        <v>0</v>
      </c>
      <c r="Z26" s="118">
        <f>COUNTIFS(Einträge!$A$4:$A$19987,"=Mai",Einträge!$E$4:$E$19987,"=1",Einträge!$J$4:$J$19987,"=MuMi &amp; andere Nahrung aus medizinischen Gründen")</f>
        <v>0</v>
      </c>
      <c r="AA26" s="103">
        <f t="shared" ref="AA26" si="97">IF(Z26=0,0,(Z26/($T26+$V26+$Z26+$AB26+$AH26+$AJ26)))</f>
        <v>0</v>
      </c>
      <c r="AB26" s="118">
        <f>COUNTIFS(Einträge!$A$4:$A$19987,"=Mai",Einträge!$E$4:$E$19987,"=1",Einträge!$J$4:$J$19987,"=MuMi &amp; andere Nahrung/Flüssigkeit aus aus anderen Gründen")</f>
        <v>0</v>
      </c>
      <c r="AC26" s="103">
        <f t="shared" ref="AC26" si="98">IF(AB26=0,0,(AB26/($T26+$V26+$Z26+$AB26+$AH26+$AJ26)))</f>
        <v>0</v>
      </c>
      <c r="AD26" s="193">
        <f>COUNTIFS(Einträge!$A$4:$A$19987,"=Mai",Einträge!$E$4:$E$19987,"=1",Einträge!$M$4:$M$19987,"=ja")</f>
        <v>0</v>
      </c>
      <c r="AE26" s="192">
        <f t="shared" si="22"/>
        <v>0</v>
      </c>
      <c r="AF26" s="72">
        <f t="shared" si="16"/>
        <v>0</v>
      </c>
      <c r="AG26" s="85">
        <f t="shared" si="17"/>
        <v>0</v>
      </c>
      <c r="AH26" s="118">
        <f>COUNTIFS(Einträge!$A$4:$A$19987,"=Mai",Einträge!$E$4:$E$19987,"=1",Einträge!$J$4:$J$19987,"=abgestillt nach der Gabe von Kolostrum")</f>
        <v>0</v>
      </c>
      <c r="AI26" s="103">
        <f t="shared" ref="AI26" si="99">IF(AH26=0,0,(AH26/($T26+$V26+$Z26+$AB26+$AH26+$AJ26)))</f>
        <v>0</v>
      </c>
      <c r="AJ26" s="118">
        <f>COUNTIFS(Einträge!$A$4:$A$19987,"=Mai",Einträge!$E$4:$E$19987,"=1",Einträge!$J$4:$J$19987,"=abgestillt ohne die Gabe von Kolostrum")</f>
        <v>0</v>
      </c>
      <c r="AK26" s="106">
        <f t="shared" ref="AK26" si="100">IF(AJ26=0,0,(AJ26/($T26+$V26+$Z26+$AB26+$AH26+$AJ26)))</f>
        <v>0</v>
      </c>
      <c r="AL26" s="38"/>
      <c r="AM26" s="38"/>
      <c r="AN26" s="15"/>
      <c r="AQ26"/>
    </row>
    <row r="27" spans="1:43" ht="21" customHeight="1" thickBot="1">
      <c r="A27" s="434"/>
      <c r="B27" s="383"/>
      <c r="C27" s="92" t="str">
        <f>Parameter!$B$36</f>
        <v>SSW 29+0 bis 31+6</v>
      </c>
      <c r="D27" s="93">
        <f>COUNTIFS(Einträge!$A$4:$A$19987,"=Mai",Einträge!$E$4:$E$19987,"=2",Einträge!$F$4:$F$19987,"Haut- zu Hautkontakt")</f>
        <v>0</v>
      </c>
      <c r="E27" s="94">
        <f t="shared" si="4"/>
        <v>0</v>
      </c>
      <c r="F27" s="111">
        <f>COUNTIFS(Einträge!$A$4:$A$19987,"=Mai",Einträge!$E$4:$E$19987,"=2",Einträge!$F$4:$F$19987,"Berührung")</f>
        <v>0</v>
      </c>
      <c r="G27" s="95">
        <f t="shared" si="5"/>
        <v>0</v>
      </c>
      <c r="H27" s="111">
        <f>COUNTIFS(Einträge!$A$4:$A$19987,"=Mai",Einträge!$E$4:$E$19987,"=2",Einträge!$F$4:$F$19987,"Sichtkontakt")</f>
        <v>0</v>
      </c>
      <c r="I27" s="95">
        <f t="shared" si="6"/>
        <v>0</v>
      </c>
      <c r="J27" s="111">
        <f>COUNTIFS(Einträge!$A$4:$A$19987,"=Mai",Einträge!$E$4:$E$19987,"=2",Einträge!$F$4:$F$19987,"kein Kontakt")</f>
        <v>0</v>
      </c>
      <c r="K27" s="96">
        <f t="shared" si="37"/>
        <v>0</v>
      </c>
      <c r="L27" s="114">
        <f>COUNTIFS(Einträge!$A$4:$A$19987,"=Mai",Einträge!$E$4:$E$19987,"=2",Einträge!$H$4:$H$19987,"=Kolostrum")</f>
        <v>0</v>
      </c>
      <c r="M27" s="98">
        <f t="shared" si="7"/>
        <v>0</v>
      </c>
      <c r="N27" s="116">
        <f>COUNTIFS(Einträge!$A$4:$A$19987,"=Mai",Einträge!$E$4:$E$19987,"=2",Einträge!$H$4:$H$19987,"=Frauenmilch")</f>
        <v>0</v>
      </c>
      <c r="O27" s="98">
        <f t="shared" si="8"/>
        <v>0</v>
      </c>
      <c r="P27" s="116">
        <f>COUNTIFS(Einträge!$A$4:$A$19987,"=Mai",Einträge!$E$4:$E$19987,"=2",Einträge!$H$4:$H$19987,"=Ersatznahrung")</f>
        <v>0</v>
      </c>
      <c r="Q27" s="100">
        <f t="shared" si="9"/>
        <v>0</v>
      </c>
      <c r="R27" s="76">
        <f t="shared" si="10"/>
        <v>0</v>
      </c>
      <c r="S27" s="105">
        <f t="shared" si="11"/>
        <v>0</v>
      </c>
      <c r="T27" s="118">
        <f>COUNTIFS(Einträge!$A$4:$A$19987,"=Mai",Einträge!$E$4:$E$19987,"=2",Einträge!$J$4:$J$19987,"=Auschließlich gestillt, nur an der Brust")</f>
        <v>0</v>
      </c>
      <c r="U27" s="103">
        <f t="shared" si="1"/>
        <v>0</v>
      </c>
      <c r="V27" s="118">
        <f>COUNTIFS(Einträge!$A$4:$A$19987,"=Mai",Einträge!$E$4:$E$19987,"=2",Einträge!$J$4:$J$19987,"=nur Muttermilch, an der Brust und gefüttert")</f>
        <v>0</v>
      </c>
      <c r="W27" s="103">
        <f t="shared" si="2"/>
        <v>0</v>
      </c>
      <c r="X27" s="68">
        <f t="shared" si="12"/>
        <v>0</v>
      </c>
      <c r="Y27" s="105">
        <f t="shared" si="13"/>
        <v>0</v>
      </c>
      <c r="Z27" s="118">
        <f>COUNTIFS(Einträge!$A$4:$A$19987,"=Mai",Einträge!$E$4:$E$19987,"=2",Einträge!$J$4:$J$19987,"=MuMi &amp; andere Nahrung aus medizinischen Gründen")</f>
        <v>0</v>
      </c>
      <c r="AA27" s="103">
        <f t="shared" ref="AA27" si="101">IF(Z27=0,0,(Z27/($T27+$V27+$Z27+$AB27+$AH27+$AJ27)))</f>
        <v>0</v>
      </c>
      <c r="AB27" s="118">
        <f>COUNTIFS(Einträge!$A$4:$A$19987,"=Mai",Einträge!$E$4:$E$19987,"=2",Einträge!$J$4:$J$19987,"=MuMi &amp; andere Nahrung/Flüssigkeit aus aus anderen Gründen")</f>
        <v>0</v>
      </c>
      <c r="AC27" s="103">
        <f t="shared" ref="AC27" si="102">IF(AB27=0,0,(AB27/($T27+$V27+$Z27+$AB27+$AH27+$AJ27)))</f>
        <v>0</v>
      </c>
      <c r="AD27" s="193">
        <f>COUNTIFS(Einträge!$A$4:$A$19987,"=Mai",Einträge!$E$4:$E$19987,"=2",Einträge!$M$4:$M$19987,"=ja")</f>
        <v>0</v>
      </c>
      <c r="AE27" s="192">
        <f t="shared" si="22"/>
        <v>0</v>
      </c>
      <c r="AF27" s="72">
        <f t="shared" si="16"/>
        <v>0</v>
      </c>
      <c r="AG27" s="85">
        <f t="shared" si="17"/>
        <v>0</v>
      </c>
      <c r="AH27" s="118">
        <f>COUNTIFS(Einträge!$A$4:$A$19987,"=Mai",Einträge!$E$4:$E$19987,"=2",Einträge!$J$4:$J$19987,"=abgestillt nach der Gabe von Kolostrum")</f>
        <v>0</v>
      </c>
      <c r="AI27" s="103">
        <f t="shared" ref="AI27" si="103">IF(AH27=0,0,(AH27/($T27+$V27+$Z27+$AB27+$AH27+$AJ27)))</f>
        <v>0</v>
      </c>
      <c r="AJ27" s="118">
        <f>COUNTIFS(Einträge!$A$4:$A$19987,"=Mai",Einträge!$E$4:$E$19987,"=2",Einträge!$J$4:$J$19987,"=abgestillt ohne die Gabe von Kolostrum")</f>
        <v>0</v>
      </c>
      <c r="AK27" s="106">
        <f t="shared" ref="AK27" si="104">IF(AJ27=0,0,(AJ27/($T27+$V27+$Z27+$AB27+$AH27+$AJ27)))</f>
        <v>0</v>
      </c>
      <c r="AL27" s="38" t="e">
        <f>D27+F27+H27+J27+#REF!+D28+F28+H28+J28+#REF!+D29+F29+H29+J29+#REF!+#REF!+#REF!+#REF!+#REF!+#REF!+#REF!+#REF!+#REF!+#REF!+#REF!+#REF!+#REF!+#REF!+#REF!+#REF!</f>
        <v>#REF!</v>
      </c>
      <c r="AM27" s="38">
        <f>SUM(L27:L29)+SUM(N27:N29)+SUM(P27:P29)</f>
        <v>0</v>
      </c>
      <c r="AN27" s="15" t="e">
        <f>SUM(T27:T29)+SUM(#REF!)+SUM(V27:V29)+SUM(Z27:Z29)+SUM(AB27:AB29)+SUM(AH27:AH29)+SUM(AJ27:AJ29)+SUM(#REF!)</f>
        <v>#REF!</v>
      </c>
      <c r="AQ27"/>
    </row>
    <row r="28" spans="1:43" ht="21" customHeight="1" thickBot="1">
      <c r="A28" s="434"/>
      <c r="B28" s="383"/>
      <c r="C28" s="92" t="str">
        <f>Parameter!$B$37</f>
        <v>SSW 32+0 bis 35+6</v>
      </c>
      <c r="D28" s="93">
        <f>COUNTIFS(Einträge!$A$4:$A$19987,"=Mai",Einträge!$E$4:$E$19987,"=3",Einträge!$F$4:$F$19987,"Haut- zu Hautkontakt")</f>
        <v>0</v>
      </c>
      <c r="E28" s="94">
        <f t="shared" si="4"/>
        <v>0</v>
      </c>
      <c r="F28" s="111">
        <f>COUNTIFS(Einträge!$A$4:$A$19987,"=Mai",Einträge!$E$4:$E$19987,"=3",Einträge!$F$4:$F$19987,"Berührung")</f>
        <v>0</v>
      </c>
      <c r="G28" s="95">
        <f t="shared" si="5"/>
        <v>0</v>
      </c>
      <c r="H28" s="111">
        <f>COUNTIFS(Einträge!$A$4:$A$19987,"=Mai",Einträge!$E$4:$E$19987,"=3",Einträge!$F$4:$F$19987,"Sichtkontakt")</f>
        <v>0</v>
      </c>
      <c r="I28" s="95">
        <f t="shared" si="6"/>
        <v>0</v>
      </c>
      <c r="J28" s="111">
        <f>COUNTIFS(Einträge!$A$4:$A$19987,"=Mai",Einträge!$E$4:$E$19987,"=3",Einträge!$F$4:$F$19987,"kein Kontakt")</f>
        <v>0</v>
      </c>
      <c r="K28" s="96">
        <f t="shared" si="37"/>
        <v>0</v>
      </c>
      <c r="L28" s="114">
        <f>COUNTIFS(Einträge!$A$4:$A$19987,"=Mai",Einträge!$E$4:$E$19987,"=3",Einträge!$H$4:$H$19987,"=Kolostrum")</f>
        <v>0</v>
      </c>
      <c r="M28" s="98">
        <f t="shared" si="7"/>
        <v>0</v>
      </c>
      <c r="N28" s="116">
        <f>COUNTIFS(Einträge!$A$4:$A$19987,"=Mai",Einträge!$E$4:$E$19987,"=3",Einträge!$H$4:$H$19987,"=Frauenmilch")</f>
        <v>0</v>
      </c>
      <c r="O28" s="98">
        <f t="shared" si="8"/>
        <v>0</v>
      </c>
      <c r="P28" s="116">
        <f>COUNTIFS(Einträge!$A$4:$A$19987,"=Mai",Einträge!$E$4:$E$19987,"=3",Einträge!$H$4:$H$19987,"=Ersatznahrung")</f>
        <v>0</v>
      </c>
      <c r="Q28" s="100">
        <f t="shared" si="9"/>
        <v>0</v>
      </c>
      <c r="R28" s="76">
        <f t="shared" si="10"/>
        <v>0</v>
      </c>
      <c r="S28" s="105">
        <f t="shared" si="11"/>
        <v>0</v>
      </c>
      <c r="T28" s="118">
        <f>COUNTIFS(Einträge!$A$4:$A$19987,"=Mai",Einträge!$E$4:$E$19987,"=3",Einträge!$J$4:$J$19987,"=Auschließlich gestillt, nur an der Brust")</f>
        <v>0</v>
      </c>
      <c r="U28" s="103">
        <f t="shared" si="1"/>
        <v>0</v>
      </c>
      <c r="V28" s="118">
        <f>COUNTIFS(Einträge!$A$4:$A$19987,"=Mai",Einträge!$E$4:$E$19987,"=3",Einträge!$J$4:$J$19987,"=nur Muttermilch, an der Brust und gefüttert")</f>
        <v>0</v>
      </c>
      <c r="W28" s="103">
        <f t="shared" si="2"/>
        <v>0</v>
      </c>
      <c r="X28" s="68">
        <f t="shared" si="12"/>
        <v>0</v>
      </c>
      <c r="Y28" s="105">
        <f t="shared" si="13"/>
        <v>0</v>
      </c>
      <c r="Z28" s="118">
        <f>COUNTIFS(Einträge!$A$4:$A$19987,"=Mai",Einträge!$E$4:$E$19987,"=3",Einträge!$J$4:$J$19987,"=MuMi &amp; andere Nahrung aus medizinischen Gründen")</f>
        <v>0</v>
      </c>
      <c r="AA28" s="103">
        <f t="shared" ref="AA28" si="105">IF(Z28=0,0,(Z28/($T28+$V28+$Z28+$AB28+$AH28+$AJ28)))</f>
        <v>0</v>
      </c>
      <c r="AB28" s="118">
        <f>COUNTIFS(Einträge!$A$4:$A$19987,"=Mai",Einträge!$E$4:$E$19987,"=3",Einträge!$J$4:$J$19987,"=MuMi &amp; andere Nahrung/Flüssigkeit aus aus anderen Gründen")</f>
        <v>0</v>
      </c>
      <c r="AC28" s="103">
        <f t="shared" ref="AC28" si="106">IF(AB28=0,0,(AB28/($T28+$V28+$Z28+$AB28+$AH28+$AJ28)))</f>
        <v>0</v>
      </c>
      <c r="AD28" s="193">
        <f>COUNTIFS(Einträge!$A$4:$A$19987,"=Mai",Einträge!$E$4:$E$19987,"=3",Einträge!$M$4:$M$19987,"=ja")</f>
        <v>0</v>
      </c>
      <c r="AE28" s="192">
        <f t="shared" si="22"/>
        <v>0</v>
      </c>
      <c r="AF28" s="72">
        <f t="shared" si="16"/>
        <v>0</v>
      </c>
      <c r="AG28" s="85">
        <f t="shared" si="17"/>
        <v>0</v>
      </c>
      <c r="AH28" s="118">
        <f>COUNTIFS(Einträge!$A$4:$A$19987,"=Mai",Einträge!$E$4:$E$19987,"=3",Einträge!$J$4:$J$19987,"=abgestillt nach der Gabe von Kolostrum")</f>
        <v>0</v>
      </c>
      <c r="AI28" s="103">
        <f t="shared" ref="AI28" si="107">IF(AH28=0,0,(AH28/($T28+$V28+$Z28+$AB28+$AH28+$AJ28)))</f>
        <v>0</v>
      </c>
      <c r="AJ28" s="118">
        <f>COUNTIFS(Einträge!$A$4:$A$19987,"=Mai",Einträge!$E$4:$E$19987,"=3",Einträge!$J$4:$J$19987,"=abgestillt ohne die Gabe von Kolostrum")</f>
        <v>0</v>
      </c>
      <c r="AK28" s="106">
        <f t="shared" ref="AK28" si="108">IF(AJ28=0,0,(AJ28/($T28+$V28+$Z28+$AB28+$AH28+$AJ28)))</f>
        <v>0</v>
      </c>
      <c r="AL28" s="38"/>
      <c r="AM28" s="38"/>
      <c r="AN28" s="15"/>
      <c r="AQ28"/>
    </row>
    <row r="29" spans="1:43" ht="21" customHeight="1" thickBot="1">
      <c r="A29" s="435"/>
      <c r="B29" s="384"/>
      <c r="C29" s="92" t="str">
        <f>Parameter!$B$38</f>
        <v>SSW ab 36+0</v>
      </c>
      <c r="D29" s="93">
        <f>COUNTIFS(Einträge!$A$4:$A$19987,"=Mai",Einträge!$E$4:$E$19987,"=4",Einträge!$F$4:$F$19987,"Haut- zu Hautkontakt")</f>
        <v>0</v>
      </c>
      <c r="E29" s="94">
        <f t="shared" si="4"/>
        <v>0</v>
      </c>
      <c r="F29" s="111">
        <f>COUNTIFS(Einträge!$A$4:$A$19987,"=Mai",Einträge!$E$4:$E$19987,"=4",Einträge!$F$4:$F$19987,"Berührung")</f>
        <v>0</v>
      </c>
      <c r="G29" s="95">
        <f t="shared" si="5"/>
        <v>0</v>
      </c>
      <c r="H29" s="111">
        <f>COUNTIFS(Einträge!$A$4:$A$19987,"=Mai",Einträge!$E$4:$E$19987,"=4",Einträge!$F$4:$F$19987,"Sichtkontakt")</f>
        <v>0</v>
      </c>
      <c r="I29" s="95">
        <f t="shared" si="6"/>
        <v>0</v>
      </c>
      <c r="J29" s="111">
        <f>COUNTIFS(Einträge!$A$4:$A$19987,"=Mai",Einträge!$E$4:$E$19987,"=4",Einträge!$F$4:$F$19987,"kein Kontakt")</f>
        <v>0</v>
      </c>
      <c r="K29" s="96">
        <f t="shared" si="37"/>
        <v>0</v>
      </c>
      <c r="L29" s="114">
        <f>COUNTIFS(Einträge!$A$4:$A$19987,"=Mai",Einträge!$E$4:$E$19987,"=4",Einträge!$H$4:$H$19987,"=Kolostrum")</f>
        <v>0</v>
      </c>
      <c r="M29" s="98">
        <f t="shared" si="7"/>
        <v>0</v>
      </c>
      <c r="N29" s="116">
        <f>COUNTIFS(Einträge!$A$4:$A$19987,"=Mai",Einträge!$E$4:$E$19987,"=4",Einträge!$H$4:$H$19987,"=Frauenmilch")</f>
        <v>0</v>
      </c>
      <c r="O29" s="98">
        <f t="shared" si="8"/>
        <v>0</v>
      </c>
      <c r="P29" s="116">
        <f>COUNTIFS(Einträge!$A$4:$A$19987,"=Mai",Einträge!$E$4:$E$19987,"=4",Einträge!$H$4:$H$19987,"=Ersatznahrung")</f>
        <v>0</v>
      </c>
      <c r="Q29" s="100">
        <f t="shared" si="9"/>
        <v>0</v>
      </c>
      <c r="R29" s="76">
        <f t="shared" si="10"/>
        <v>0</v>
      </c>
      <c r="S29" s="105">
        <f t="shared" si="11"/>
        <v>0</v>
      </c>
      <c r="T29" s="118">
        <f>COUNTIFS(Einträge!$A$4:$A$19987,"=Mai",Einträge!$E$4:$E$19987,"=4",Einträge!$J$4:$J$19987,"=Auschließlich gestillt, nur an der Brust")</f>
        <v>0</v>
      </c>
      <c r="U29" s="103">
        <f t="shared" si="1"/>
        <v>0</v>
      </c>
      <c r="V29" s="118">
        <f>COUNTIFS(Einträge!$A$4:$A$19987,"=Mai",Einträge!$E$4:$E$19987,"=4",Einträge!$J$4:$J$19987,"=nur Muttermilch, an der Brust und gefüttert")</f>
        <v>0</v>
      </c>
      <c r="W29" s="103">
        <f t="shared" si="2"/>
        <v>0</v>
      </c>
      <c r="X29" s="68">
        <f t="shared" si="12"/>
        <v>0</v>
      </c>
      <c r="Y29" s="105">
        <f t="shared" si="13"/>
        <v>0</v>
      </c>
      <c r="Z29" s="118">
        <f>COUNTIFS(Einträge!$A$4:$A$19987,"=Mai",Einträge!$E$4:$E$19987,"=4",Einträge!$J$4:$J$19987,"=MuMi &amp; andere Nahrung aus medizinischen Gründen")</f>
        <v>0</v>
      </c>
      <c r="AA29" s="103">
        <f t="shared" ref="AA29" si="109">IF(Z29=0,0,(Z29/($T29+$V29+$Z29+$AB29+$AH29+$AJ29)))</f>
        <v>0</v>
      </c>
      <c r="AB29" s="118">
        <f>COUNTIFS(Einträge!$A$4:$A$19987,"=Mai",Einträge!$E$4:$E$19987,"=4",Einträge!$J$4:$J$19987,"=MuMi &amp; andere Nahrung/Flüssigkeit aus aus anderen Gründen")</f>
        <v>0</v>
      </c>
      <c r="AC29" s="103">
        <f t="shared" ref="AC29" si="110">IF(AB29=0,0,(AB29/($T29+$V29+$Z29+$AB29+$AH29+$AJ29)))</f>
        <v>0</v>
      </c>
      <c r="AD29" s="193">
        <f>COUNTIFS(Einträge!$A$4:$A$19987,"=Mai",Einträge!$E$4:$E$19987,"=4",Einträge!$M$4:$M$19987,"=ja")</f>
        <v>0</v>
      </c>
      <c r="AE29" s="192">
        <f t="shared" si="22"/>
        <v>0</v>
      </c>
      <c r="AF29" s="72">
        <f t="shared" si="16"/>
        <v>0</v>
      </c>
      <c r="AG29" s="85">
        <f t="shared" si="17"/>
        <v>0</v>
      </c>
      <c r="AH29" s="118">
        <f>COUNTIFS(Einträge!$A$4:$A$19987,"=Mai",Einträge!$E$4:$E$19987,"=4",Einträge!$J$4:$J$19987,"=abgestillt nach der Gabe von Kolostrum")</f>
        <v>0</v>
      </c>
      <c r="AI29" s="103">
        <f t="shared" ref="AI29" si="111">IF(AH29=0,0,(AH29/($T29+$V29+$Z29+$AB29+$AH29+$AJ29)))</f>
        <v>0</v>
      </c>
      <c r="AJ29" s="118">
        <f>COUNTIFS(Einträge!$A$4:$A$19987,"=Mai",Einträge!$E$4:$E$19987,"=4",Einträge!$J$4:$J$19987,"=abgestillt ohne die Gabe von Kolostrum")</f>
        <v>0</v>
      </c>
      <c r="AK29" s="106">
        <f t="shared" ref="AK29" si="112">IF(AJ29=0,0,(AJ29/($T29+$V29+$Z29+$AB29+$AH29+$AJ29)))</f>
        <v>0</v>
      </c>
      <c r="AL29" s="38"/>
      <c r="AM29" s="38"/>
      <c r="AN29" s="15"/>
    </row>
    <row r="30" spans="1:43" ht="21" customHeight="1" thickBot="1">
      <c r="A30" s="418" t="s">
        <v>71</v>
      </c>
      <c r="B30" s="382" t="s">
        <v>124</v>
      </c>
      <c r="C30" s="92" t="str">
        <f>Parameter!$B$35</f>
        <v>SSW bis 28+6</v>
      </c>
      <c r="D30" s="93">
        <f>COUNTIFS(Einträge!$A$4:$A$19987,"=Juni",Einträge!$E$4:$E$19987,"=1",Einträge!$F$4:$F$19987,"Haut- zu Hautkontakt")</f>
        <v>0</v>
      </c>
      <c r="E30" s="110">
        <f t="shared" si="4"/>
        <v>0</v>
      </c>
      <c r="F30" s="111">
        <f>COUNTIFS(Einträge!$A$4:$A$19987,"=Juni",Einträge!$E$4:$E$19987,"=1",Einträge!$F$4:$F$19987,"Berührung")</f>
        <v>0</v>
      </c>
      <c r="G30" s="112">
        <f t="shared" si="5"/>
        <v>0</v>
      </c>
      <c r="H30" s="111">
        <f>COUNTIFS(Einträge!$A$4:$A$19987,"=Juni",Einträge!$E$4:$E$19987,"=1",Einträge!$F$4:$F$19987,"Sichtkontakt")</f>
        <v>0</v>
      </c>
      <c r="I30" s="112">
        <f t="shared" si="6"/>
        <v>0</v>
      </c>
      <c r="J30" s="111">
        <f>COUNTIFS(Einträge!$A$4:$A$19987,"=Juni",Einträge!$E$4:$E$19987,"=1",Einträge!$F$4:$F$19987,"kein Kontakt")</f>
        <v>0</v>
      </c>
      <c r="K30" s="113">
        <f t="shared" si="37"/>
        <v>0</v>
      </c>
      <c r="L30" s="114">
        <f>COUNTIFS(Einträge!$A$4:$A$19987,"=Juni",Einträge!$E$4:$E$19987,"=1",Einträge!$H$4:$H$19987,"=Kolostrum")</f>
        <v>0</v>
      </c>
      <c r="M30" s="119">
        <f t="shared" si="7"/>
        <v>0</v>
      </c>
      <c r="N30" s="116">
        <f>COUNTIFS(Einträge!$A$4:$A$19987,"=Juni",Einträge!$E$4:$E$19987,"=1",Einträge!$H$4:$H$19987,"=Frauenmilch")</f>
        <v>0</v>
      </c>
      <c r="O30" s="119">
        <f t="shared" si="8"/>
        <v>0</v>
      </c>
      <c r="P30" s="116">
        <f>COUNTIFS(Einträge!$A$4:$A$19987,"=Juni",Einträge!$E$4:$E$19987,"=1",Einträge!$H$4:$H$19987,"=Ersatznahrung")</f>
        <v>0</v>
      </c>
      <c r="Q30" s="120">
        <f t="shared" si="9"/>
        <v>0</v>
      </c>
      <c r="R30" s="76">
        <f t="shared" si="10"/>
        <v>0</v>
      </c>
      <c r="S30" s="105">
        <f t="shared" si="11"/>
        <v>0</v>
      </c>
      <c r="T30" s="118">
        <f>COUNTIFS(Einträge!$A$4:$A$19987,"=Juni",Einträge!$E$4:$E$19987,"=1",Einträge!$J$4:$J$19987,"=Auschließlich gestillt, nur an der Brust")</f>
        <v>0</v>
      </c>
      <c r="U30" s="103">
        <f t="shared" si="1"/>
        <v>0</v>
      </c>
      <c r="V30" s="118">
        <f>COUNTIFS(Einträge!$A$4:$A$19987,"=Juni",Einträge!$E$4:$E$19987,"=1",Einträge!$J$4:$J$19987,"=nur Muttermilch, an der Brust und gefüttert")</f>
        <v>0</v>
      </c>
      <c r="W30" s="103">
        <f t="shared" si="2"/>
        <v>0</v>
      </c>
      <c r="X30" s="68">
        <f t="shared" si="12"/>
        <v>0</v>
      </c>
      <c r="Y30" s="105">
        <f t="shared" si="13"/>
        <v>0</v>
      </c>
      <c r="Z30" s="118">
        <f>COUNTIFS(Einträge!$A$4:$A$19987,"=Juni",Einträge!$E$4:$E$19987,"=1",Einträge!$J$4:$J$19987,"=MuMi &amp; andere Nahrung aus medizinischen Gründen")</f>
        <v>0</v>
      </c>
      <c r="AA30" s="103">
        <f t="shared" ref="AA30" si="113">IF(Z30=0,0,(Z30/($T30+$V30+$Z30+$AB30+$AH30+$AJ30)))</f>
        <v>0</v>
      </c>
      <c r="AB30" s="118">
        <f>COUNTIFS(Einträge!$A$4:$A$19987,"=Juni",Einträge!$E$4:$E$19987,"=1",Einträge!$J$4:$J$19987,"=MuMi &amp; andere Nahrung/Flüssigkeit aus aus anderen Gründen")</f>
        <v>0</v>
      </c>
      <c r="AC30" s="103">
        <f t="shared" ref="AC30" si="114">IF(AB30=0,0,(AB30/($T30+$V30+$Z30+$AB30+$AH30+$AJ30)))</f>
        <v>0</v>
      </c>
      <c r="AD30" s="193">
        <f>COUNTIFS(Einträge!$A$4:$A$19987,"=Juni",Einträge!$E$4:$E$19987,"=1",Einträge!$M$4:$M$19987,"=ja")</f>
        <v>0</v>
      </c>
      <c r="AE30" s="192">
        <f t="shared" si="22"/>
        <v>0</v>
      </c>
      <c r="AF30" s="72">
        <f t="shared" si="16"/>
        <v>0</v>
      </c>
      <c r="AG30" s="85">
        <f t="shared" si="17"/>
        <v>0</v>
      </c>
      <c r="AH30" s="118">
        <f>COUNTIFS(Einträge!$A$4:$A$19987,"=Juni",Einträge!$E$4:$E$19987,"=1",Einträge!$J$4:$J$19987,"=abgestillt nach der Gabe von Kolostrum")</f>
        <v>0</v>
      </c>
      <c r="AI30" s="103">
        <f t="shared" ref="AI30" si="115">IF(AH30=0,0,(AH30/($T30+$V30+$Z30+$AB30+$AH30+$AJ30)))</f>
        <v>0</v>
      </c>
      <c r="AJ30" s="118">
        <f>COUNTIFS(Einträge!$A$4:$A$19987,"=Juni",Einträge!$E$4:$E$19987,"=1",Einträge!$J$4:$J$19987,"=abgestillt ohne die Gabe von Kolostrum")</f>
        <v>0</v>
      </c>
      <c r="AK30" s="106">
        <f t="shared" ref="AK30" si="116">IF(AJ30=0,0,(AJ30/($T30+$V30+$Z30+$AB30+$AH30+$AJ30)))</f>
        <v>0</v>
      </c>
      <c r="AL30" s="38"/>
      <c r="AM30" s="38"/>
      <c r="AN30" s="15"/>
    </row>
    <row r="31" spans="1:43" ht="21" customHeight="1" thickBot="1">
      <c r="A31" s="418"/>
      <c r="B31" s="383"/>
      <c r="C31" s="92" t="str">
        <f>Parameter!$B$36</f>
        <v>SSW 29+0 bis 31+6</v>
      </c>
      <c r="D31" s="93">
        <f>COUNTIFS(Einträge!$A$4:$A$19987,"=Juni",Einträge!$E$4:$E$19987,"=2",Einträge!$F$4:$F$19987,"Haut- zu Hautkontakt")</f>
        <v>0</v>
      </c>
      <c r="E31" s="94">
        <f t="shared" si="4"/>
        <v>0</v>
      </c>
      <c r="F31" s="111">
        <f>COUNTIFS(Einträge!$A$4:$A$19987,"=Juni",Einträge!$E$4:$E$19987,"=2",Einträge!$F$4:$F$19987,"Berührung")</f>
        <v>0</v>
      </c>
      <c r="G31" s="95">
        <f t="shared" si="5"/>
        <v>0</v>
      </c>
      <c r="H31" s="111">
        <f>COUNTIFS(Einträge!$A$4:$A$19987,"=Juni",Einträge!$E$4:$E$19987,"=2",Einträge!$F$4:$F$19987,"Sichtkontakt")</f>
        <v>0</v>
      </c>
      <c r="I31" s="95">
        <f t="shared" si="6"/>
        <v>0</v>
      </c>
      <c r="J31" s="111">
        <f>COUNTIFS(Einträge!$A$4:$A$19987,"=Juni",Einträge!$E$4:$E$19987,"=2",Einträge!$F$4:$F$19987,"kein Kontakt")</f>
        <v>0</v>
      </c>
      <c r="K31" s="96">
        <f t="shared" si="37"/>
        <v>0</v>
      </c>
      <c r="L31" s="114">
        <f>COUNTIFS(Einträge!$A$4:$A$19987,"=Juni",Einträge!$E$4:$E$19987,"=2",Einträge!$H$4:$H$19987,"=Kolostrum")</f>
        <v>0</v>
      </c>
      <c r="M31" s="98">
        <f t="shared" si="7"/>
        <v>0</v>
      </c>
      <c r="N31" s="116">
        <f>COUNTIFS(Einträge!$A$4:$A$19987,"=Juni",Einträge!$E$4:$E$19987,"=2",Einträge!$H$4:$H$19987,"=Frauenmilch")</f>
        <v>0</v>
      </c>
      <c r="O31" s="98">
        <f t="shared" si="8"/>
        <v>0</v>
      </c>
      <c r="P31" s="116">
        <f>COUNTIFS(Einträge!$A$4:$A$19987,"=Juni",Einträge!$E$4:$E$19987,"=2",Einträge!$H$4:$H$19987,"=Ersatznahrung")</f>
        <v>0</v>
      </c>
      <c r="Q31" s="100">
        <f t="shared" si="9"/>
        <v>0</v>
      </c>
      <c r="R31" s="76">
        <f t="shared" si="10"/>
        <v>0</v>
      </c>
      <c r="S31" s="105">
        <f t="shared" si="11"/>
        <v>0</v>
      </c>
      <c r="T31" s="118">
        <f>COUNTIFS(Einträge!$A$4:$A$19987,"=Juni",Einträge!$E$4:$E$19987,"=2",Einträge!$J$4:$J$19987,"=Auschließlich gestillt, nur an der Brust")</f>
        <v>0</v>
      </c>
      <c r="U31" s="103">
        <f t="shared" si="1"/>
        <v>0</v>
      </c>
      <c r="V31" s="118">
        <f>COUNTIFS(Einträge!$A$4:$A$19987,"=Juni",Einträge!$E$4:$E$19987,"=2",Einträge!$J$4:$J$19987,"=nur Muttermilch, an der Brust und gefüttert")</f>
        <v>0</v>
      </c>
      <c r="W31" s="103">
        <f t="shared" si="2"/>
        <v>0</v>
      </c>
      <c r="X31" s="68">
        <f t="shared" si="12"/>
        <v>0</v>
      </c>
      <c r="Y31" s="105">
        <f t="shared" si="13"/>
        <v>0</v>
      </c>
      <c r="Z31" s="118">
        <f>COUNTIFS(Einträge!$A$4:$A$19987,"=Juni",Einträge!$E$4:$E$19987,"=2",Einträge!$J$4:$J$19987,"=MuMi &amp; andere Nahrung aus medizinischen Gründen")</f>
        <v>0</v>
      </c>
      <c r="AA31" s="103">
        <f t="shared" ref="AA31" si="117">IF(Z31=0,0,(Z31/($T31+$V31+$Z31+$AB31+$AH31+$AJ31)))</f>
        <v>0</v>
      </c>
      <c r="AB31" s="118">
        <f>COUNTIFS(Einträge!$A$4:$A$19987,"=Juni",Einträge!$E$4:$E$19987,"=2",Einträge!$J$4:$J$19987,"=MuMi &amp; andere Nahrung/Flüssigkeit aus aus anderen Gründen")</f>
        <v>0</v>
      </c>
      <c r="AC31" s="103">
        <f t="shared" ref="AC31" si="118">IF(AB31=0,0,(AB31/($T31+$V31+$Z31+$AB31+$AH31+$AJ31)))</f>
        <v>0</v>
      </c>
      <c r="AD31" s="193">
        <f>COUNTIFS(Einträge!$A$4:$A$19987,"=Juni",Einträge!$E$4:$E$19987,"=2",Einträge!$M$4:$M$19987,"=ja")</f>
        <v>0</v>
      </c>
      <c r="AE31" s="192">
        <f t="shared" si="22"/>
        <v>0</v>
      </c>
      <c r="AF31" s="72">
        <f t="shared" si="16"/>
        <v>0</v>
      </c>
      <c r="AG31" s="85">
        <f t="shared" si="17"/>
        <v>0</v>
      </c>
      <c r="AH31" s="118">
        <f>COUNTIFS(Einträge!$A$4:$A$19987,"=Juni",Einträge!$E$4:$E$19987,"=2",Einträge!$J$4:$J$19987,"=abgestillt nach der Gabe von Kolostrum")</f>
        <v>0</v>
      </c>
      <c r="AI31" s="103">
        <f t="shared" ref="AI31" si="119">IF(AH31=0,0,(AH31/($T31+$V31+$Z31+$AB31+$AH31+$AJ31)))</f>
        <v>0</v>
      </c>
      <c r="AJ31" s="118">
        <f>COUNTIFS(Einträge!$A$4:$A$19987,"=Juni",Einträge!$E$4:$E$19987,"=2",Einträge!$J$4:$J$19987,"=abgestillt ohne die Gabe von Kolostrum")</f>
        <v>0</v>
      </c>
      <c r="AK31" s="106">
        <f t="shared" ref="AK31" si="120">IF(AJ31=0,0,(AJ31/($T31+$V31+$Z31+$AB31+$AH31+$AJ31)))</f>
        <v>0</v>
      </c>
      <c r="AL31" s="38" t="e">
        <f>D31+F31+H31+J31+#REF!+D32+F32+H32+J32+#REF!+D33+F33+H33+J33+#REF!+#REF!+#REF!+#REF!+#REF!+#REF!+#REF!+#REF!+#REF!+#REF!+#REF!+#REF!+#REF!+#REF!+#REF!+#REF!</f>
        <v>#REF!</v>
      </c>
      <c r="AM31" s="38">
        <f>SUM(L31:L33)+SUM(N31:N33)+SUM(P31:P33)</f>
        <v>0</v>
      </c>
      <c r="AN31" s="15" t="e">
        <f>SUM(T31:T33)+SUM(#REF!)+SUM(V31:V33)+SUM(Z31:Z33)+SUM(AB31:AB33)+SUM(AH31:AH33)+SUM(AJ31:AJ33)+SUM(#REF!)</f>
        <v>#REF!</v>
      </c>
      <c r="AP31" s="18" t="s">
        <v>125</v>
      </c>
    </row>
    <row r="32" spans="1:43" ht="21" customHeight="1" thickBot="1">
      <c r="A32" s="418"/>
      <c r="B32" s="383"/>
      <c r="C32" s="92" t="str">
        <f>Parameter!$B$37</f>
        <v>SSW 32+0 bis 35+6</v>
      </c>
      <c r="D32" s="93">
        <f>COUNTIFS(Einträge!$A$4:$A$19987,"=Juni",Einträge!$E$4:$E$19987,"=3",Einträge!$F$4:$F$19987,"Haut- zu Hautkontakt")</f>
        <v>0</v>
      </c>
      <c r="E32" s="94">
        <f t="shared" si="4"/>
        <v>0</v>
      </c>
      <c r="F32" s="111">
        <f>COUNTIFS(Einträge!$A$4:$A$19987,"=Juni",Einträge!$E$4:$E$19987,"=3",Einträge!$F$4:$F$19987,"Berührung")</f>
        <v>0</v>
      </c>
      <c r="G32" s="95">
        <f t="shared" si="5"/>
        <v>0</v>
      </c>
      <c r="H32" s="111">
        <f>COUNTIFS(Einträge!$A$4:$A$19987,"=Juni",Einträge!$E$4:$E$19987,"=3",Einträge!$F$4:$F$19987,"Sichtkontakt")</f>
        <v>0</v>
      </c>
      <c r="I32" s="95">
        <f t="shared" si="6"/>
        <v>0</v>
      </c>
      <c r="J32" s="111">
        <f>COUNTIFS(Einträge!$A$4:$A$19987,"=Juni",Einträge!$E$4:$E$19987,"=3",Einträge!$F$4:$F$19987,"kein Kontakt")</f>
        <v>0</v>
      </c>
      <c r="K32" s="96">
        <f t="shared" si="37"/>
        <v>0</v>
      </c>
      <c r="L32" s="114">
        <f>COUNTIFS(Einträge!$A$4:$A$19987,"=Juni",Einträge!$E$4:$E$19987,"=3",Einträge!$H$4:$H$19987,"=Kolostrum")</f>
        <v>0</v>
      </c>
      <c r="M32" s="98">
        <f t="shared" si="7"/>
        <v>0</v>
      </c>
      <c r="N32" s="116">
        <f>COUNTIFS(Einträge!$A$4:$A$19987,"=Juni",Einträge!$E$4:$E$19987,"=3",Einträge!$H$4:$H$19987,"=Frauenmilch")</f>
        <v>0</v>
      </c>
      <c r="O32" s="98">
        <f t="shared" si="8"/>
        <v>0</v>
      </c>
      <c r="P32" s="116">
        <f>COUNTIFS(Einträge!$A$4:$A$19987,"=Juni",Einträge!$E$4:$E$19987,"=3",Einträge!$H$4:$H$19987,"=Ersatznahrung")</f>
        <v>0</v>
      </c>
      <c r="Q32" s="100">
        <f t="shared" si="9"/>
        <v>0</v>
      </c>
      <c r="R32" s="76">
        <f t="shared" si="10"/>
        <v>0</v>
      </c>
      <c r="S32" s="105">
        <f t="shared" si="11"/>
        <v>0</v>
      </c>
      <c r="T32" s="118">
        <f>COUNTIFS(Einträge!$A$4:$A$19987,"=Juni",Einträge!$E$4:$E$19987,"=3",Einträge!$J$4:$J$19987,"=Auschließlich gestillt, nur an der Brust")</f>
        <v>0</v>
      </c>
      <c r="U32" s="103">
        <f t="shared" si="1"/>
        <v>0</v>
      </c>
      <c r="V32" s="118">
        <f>COUNTIFS(Einträge!$A$4:$A$19987,"=Juni",Einträge!$E$4:$E$19987,"=3",Einträge!$J$4:$J$19987,"=nur Muttermilch, an der Brust und gefüttert")</f>
        <v>0</v>
      </c>
      <c r="W32" s="103">
        <f t="shared" si="2"/>
        <v>0</v>
      </c>
      <c r="X32" s="68">
        <f t="shared" si="12"/>
        <v>0</v>
      </c>
      <c r="Y32" s="105">
        <f t="shared" si="13"/>
        <v>0</v>
      </c>
      <c r="Z32" s="118">
        <f>COUNTIFS(Einträge!$A$4:$A$19987,"=Juni",Einträge!$E$4:$E$19987,"=3",Einträge!$J$4:$J$19987,"=MuMi &amp; andere Nahrung aus medizinischen Gründen")</f>
        <v>0</v>
      </c>
      <c r="AA32" s="103">
        <f t="shared" ref="AA32" si="121">IF(Z32=0,0,(Z32/($T32+$V32+$Z32+$AB32+$AH32+$AJ32)))</f>
        <v>0</v>
      </c>
      <c r="AB32" s="118">
        <f>COUNTIFS(Einträge!$A$4:$A$19987,"=Juni",Einträge!$E$4:$E$19987,"=3",Einträge!$J$4:$J$19987,"=MuMi &amp; andere Nahrung/Flüssigkeit aus aus anderen Gründen")</f>
        <v>0</v>
      </c>
      <c r="AC32" s="103">
        <f t="shared" ref="AC32" si="122">IF(AB32=0,0,(AB32/($T32+$V32+$Z32+$AB32+$AH32+$AJ32)))</f>
        <v>0</v>
      </c>
      <c r="AD32" s="193">
        <f>COUNTIFS(Einträge!$A$4:$A$19987,"=Juni",Einträge!$E$4:$E$19987,"=3",Einträge!$M$4:$M$19987,"=ja")</f>
        <v>0</v>
      </c>
      <c r="AE32" s="192">
        <f t="shared" si="22"/>
        <v>0</v>
      </c>
      <c r="AF32" s="72">
        <f t="shared" si="16"/>
        <v>0</v>
      </c>
      <c r="AG32" s="85">
        <f t="shared" si="17"/>
        <v>0</v>
      </c>
      <c r="AH32" s="118">
        <f>COUNTIFS(Einträge!$A$4:$A$19987,"=Juni",Einträge!$E$4:$E$19987,"=3",Einträge!$J$4:$J$19987,"=abgestillt nach der Gabe von Kolostrum")</f>
        <v>0</v>
      </c>
      <c r="AI32" s="103">
        <f t="shared" ref="AI32" si="123">IF(AH32=0,0,(AH32/($T32+$V32+$Z32+$AB32+$AH32+$AJ32)))</f>
        <v>0</v>
      </c>
      <c r="AJ32" s="118">
        <f>COUNTIFS(Einträge!$A$4:$A$19987,"=Juni",Einträge!$E$4:$E$19987,"=3",Einträge!$J$4:$J$19987,"=abgestillt ohne die Gabe von Kolostrum")</f>
        <v>0</v>
      </c>
      <c r="AK32" s="106">
        <f t="shared" ref="AK32" si="124">IF(AJ32=0,0,(AJ32/($T32+$V32+$Z32+$AB32+$AH32+$AJ32)))</f>
        <v>0</v>
      </c>
      <c r="AL32" s="38"/>
      <c r="AM32" s="38"/>
      <c r="AN32" s="15"/>
      <c r="AP32" s="18" t="s">
        <v>126</v>
      </c>
    </row>
    <row r="33" spans="1:42" ht="21" customHeight="1" thickBot="1">
      <c r="A33" s="419"/>
      <c r="B33" s="384"/>
      <c r="C33" s="92" t="str">
        <f>Parameter!$B$38</f>
        <v>SSW ab 36+0</v>
      </c>
      <c r="D33" s="93">
        <f>COUNTIFS(Einträge!$A$4:$A$19987,"=Juni",Einträge!$E$4:$E$19987,"=4",Einträge!$F$4:$F$19987,"Haut- zu Hautkontakt")</f>
        <v>0</v>
      </c>
      <c r="E33" s="94">
        <f t="shared" si="4"/>
        <v>0</v>
      </c>
      <c r="F33" s="111">
        <f>COUNTIFS(Einträge!$A$4:$A$19987,"=Juni",Einträge!$E$4:$E$19987,"=4",Einträge!$F$4:$F$19987,"Berührung")</f>
        <v>0</v>
      </c>
      <c r="G33" s="95">
        <f t="shared" si="5"/>
        <v>0</v>
      </c>
      <c r="H33" s="111">
        <f>COUNTIFS(Einträge!$A$4:$A$19987,"=Juni",Einträge!$E$4:$E$19987,"=4",Einträge!$F$4:$F$19987,"Sichtkontakt")</f>
        <v>0</v>
      </c>
      <c r="I33" s="95">
        <f t="shared" si="6"/>
        <v>0</v>
      </c>
      <c r="J33" s="111">
        <f>COUNTIFS(Einträge!$A$4:$A$19987,"=Juni",Einträge!$E$4:$E$19987,"=4",Einträge!$F$4:$F$19987,"kein Kontakt")</f>
        <v>0</v>
      </c>
      <c r="K33" s="96">
        <f t="shared" si="37"/>
        <v>0</v>
      </c>
      <c r="L33" s="114">
        <f>COUNTIFS(Einträge!$A$4:$A$19987,"=Juni",Einträge!$E$4:$E$19987,"=4",Einträge!$H$4:$H$19987,"=Kolostrum")</f>
        <v>0</v>
      </c>
      <c r="M33" s="98">
        <f t="shared" si="7"/>
        <v>0</v>
      </c>
      <c r="N33" s="116">
        <f>COUNTIFS(Einträge!$A$4:$A$19987,"=Juni",Einträge!$E$4:$E$19987,"=4",Einträge!$H$4:$H$19987,"=Frauenmilch")</f>
        <v>0</v>
      </c>
      <c r="O33" s="98">
        <f t="shared" si="8"/>
        <v>0</v>
      </c>
      <c r="P33" s="116">
        <f>COUNTIFS(Einträge!$A$4:$A$19987,"=Juni",Einträge!$E$4:$E$19987,"=4",Einträge!$H$4:$H$19987,"=Ersatznahrung")</f>
        <v>0</v>
      </c>
      <c r="Q33" s="100">
        <f t="shared" si="9"/>
        <v>0</v>
      </c>
      <c r="R33" s="76">
        <f t="shared" si="10"/>
        <v>0</v>
      </c>
      <c r="S33" s="105">
        <f t="shared" si="11"/>
        <v>0</v>
      </c>
      <c r="T33" s="118">
        <f>COUNTIFS(Einträge!$A$4:$A$19987,"=Juni",Einträge!$E$4:$E$19987,"=4",Einträge!$J$4:$J$19987,"=Auschließlich gestillt, nur an der Brust")</f>
        <v>0</v>
      </c>
      <c r="U33" s="103">
        <f t="shared" si="1"/>
        <v>0</v>
      </c>
      <c r="V33" s="118">
        <f>COUNTIFS(Einträge!$A$4:$A$19987,"=Juni",Einträge!$E$4:$E$19987,"=4",Einträge!$J$4:$J$19987,"=nur Muttermilch, an der Brust und gefüttert")</f>
        <v>0</v>
      </c>
      <c r="W33" s="103">
        <f t="shared" si="2"/>
        <v>0</v>
      </c>
      <c r="X33" s="68">
        <f t="shared" si="12"/>
        <v>0</v>
      </c>
      <c r="Y33" s="105">
        <f t="shared" si="13"/>
        <v>0</v>
      </c>
      <c r="Z33" s="118">
        <f>COUNTIFS(Einträge!$A$4:$A$19987,"=Juni",Einträge!$E$4:$E$19987,"=4",Einträge!$J$4:$J$19987,"=MuMi &amp; andere Nahrung aus medizinischen Gründen")</f>
        <v>0</v>
      </c>
      <c r="AA33" s="103">
        <f t="shared" ref="AA33" si="125">IF(Z33=0,0,(Z33/($T33+$V33+$Z33+$AB33+$AH33+$AJ33)))</f>
        <v>0</v>
      </c>
      <c r="AB33" s="118">
        <f>COUNTIFS(Einträge!$A$4:$A$19987,"=Juni",Einträge!$E$4:$E$19987,"=4",Einträge!$J$4:$J$19987,"=MuMi &amp; andere Nahrung/Flüssigkeit aus aus anderen Gründen")</f>
        <v>0</v>
      </c>
      <c r="AC33" s="103">
        <f t="shared" ref="AC33" si="126">IF(AB33=0,0,(AB33/($T33+$V33+$Z33+$AB33+$AH33+$AJ33)))</f>
        <v>0</v>
      </c>
      <c r="AD33" s="193">
        <f>COUNTIFS(Einträge!$A$4:$A$19987,"=Juni",Einträge!$E$4:$E$19987,"=4",Einträge!$M$4:$M$19987,"=ja")</f>
        <v>0</v>
      </c>
      <c r="AE33" s="192">
        <f t="shared" si="22"/>
        <v>0</v>
      </c>
      <c r="AF33" s="72">
        <f t="shared" si="16"/>
        <v>0</v>
      </c>
      <c r="AG33" s="85">
        <f t="shared" si="17"/>
        <v>0</v>
      </c>
      <c r="AH33" s="118">
        <f>COUNTIFS(Einträge!$A$4:$A$19987,"=Juni",Einträge!$E$4:$E$19987,"=4",Einträge!$J$4:$J$19987,"=abgestillt nach der Gabe von Kolostrum")</f>
        <v>0</v>
      </c>
      <c r="AI33" s="103">
        <f t="shared" ref="AI33" si="127">IF(AH33=0,0,(AH33/($T33+$V33+$Z33+$AB33+$AH33+$AJ33)))</f>
        <v>0</v>
      </c>
      <c r="AJ33" s="118">
        <f>COUNTIFS(Einträge!$A$4:$A$19987,"=Juni",Einträge!$E$4:$E$19987,"=4",Einträge!$J$4:$J$19987,"=abgestillt ohne die Gabe von Kolostrum")</f>
        <v>0</v>
      </c>
      <c r="AK33" s="106">
        <f t="shared" ref="AK33" si="128">IF(AJ33=0,0,(AJ33/($T33+$V33+$Z33+$AB33+$AH33+$AJ33)))</f>
        <v>0</v>
      </c>
      <c r="AL33" s="38"/>
      <c r="AM33" s="38"/>
      <c r="AN33" s="15"/>
      <c r="AP33" s="18" t="s">
        <v>127</v>
      </c>
    </row>
    <row r="34" spans="1:42" ht="21" customHeight="1" thickBot="1">
      <c r="A34" s="420" t="s">
        <v>72</v>
      </c>
      <c r="B34" s="382" t="s">
        <v>124</v>
      </c>
      <c r="C34" s="92" t="str">
        <f>Parameter!$B$35</f>
        <v>SSW bis 28+6</v>
      </c>
      <c r="D34" s="93">
        <f>COUNTIFS(Einträge!$A$4:$A$19987,"=Juli",Einträge!$E$4:$E$19987,"=1",Einträge!$F$4:$F$19987,"Haut- zu Hautkontakt")</f>
        <v>0</v>
      </c>
      <c r="E34" s="110">
        <f t="shared" si="4"/>
        <v>0</v>
      </c>
      <c r="F34" s="111">
        <f>COUNTIFS(Einträge!$A$4:$A$19987,"=Juli",Einträge!$E$4:$E$19987,"=1",Einträge!$F$4:$F$19987,"Berührung")</f>
        <v>0</v>
      </c>
      <c r="G34" s="112">
        <f t="shared" si="5"/>
        <v>0</v>
      </c>
      <c r="H34" s="111">
        <f>COUNTIFS(Einträge!$A$4:$A$19987,"=Juli",Einträge!$E$4:$E$19987,"=1",Einträge!$F$4:$F$19987,"Sichtkontakt")</f>
        <v>0</v>
      </c>
      <c r="I34" s="112">
        <f t="shared" si="6"/>
        <v>0</v>
      </c>
      <c r="J34" s="111">
        <f>COUNTIFS(Einträge!$A$4:$A$19987,"=Juli",Einträge!$E$4:$E$19987,"=1",Einträge!$F$4:$F$19987,"kein Kontakt")</f>
        <v>0</v>
      </c>
      <c r="K34" s="113">
        <f t="shared" si="37"/>
        <v>0</v>
      </c>
      <c r="L34" s="114">
        <f>COUNTIFS(Einträge!$A$4:$A$19987,"=Juli",Einträge!$E$4:$E$19987,"=1",Einträge!$H$4:$H$19987,"=Kolostrum")</f>
        <v>0</v>
      </c>
      <c r="M34" s="115">
        <f t="shared" si="7"/>
        <v>0</v>
      </c>
      <c r="N34" s="116">
        <f>COUNTIFS(Einträge!$A$4:$A$19987,"=Juli",Einträge!$E$4:$E$19987,"=1",Einträge!$H$4:$H$19987,"=Frauenmilch")</f>
        <v>0</v>
      </c>
      <c r="O34" s="115">
        <f t="shared" si="8"/>
        <v>0</v>
      </c>
      <c r="P34" s="116">
        <f>COUNTIFS(Einträge!$A$4:$A$19987,"=Juli",Einträge!$E$4:$E$19987,"=1",Einträge!$H$4:$H$19987,"=Ersatznahrung")</f>
        <v>0</v>
      </c>
      <c r="Q34" s="117">
        <f t="shared" si="9"/>
        <v>0</v>
      </c>
      <c r="R34" s="76">
        <f t="shared" si="10"/>
        <v>0</v>
      </c>
      <c r="S34" s="105">
        <f t="shared" si="11"/>
        <v>0</v>
      </c>
      <c r="T34" s="118">
        <f>COUNTIFS(Einträge!$A$4:$A$19987,"=Juli",Einträge!$E$4:$E$19987,"=1",Einträge!$J$4:$J$19987,"=Auschließlich gestillt, nur an der Brust")</f>
        <v>0</v>
      </c>
      <c r="U34" s="103">
        <f t="shared" si="1"/>
        <v>0</v>
      </c>
      <c r="V34" s="118">
        <f>COUNTIFS(Einträge!$A$4:$A$19987,"=Juli",Einträge!$E$4:$E$19987,"=1",Einträge!$J$4:$J$19987,"=nur Muttermilch, an der Brust und gefüttert")</f>
        <v>0</v>
      </c>
      <c r="W34" s="103">
        <f t="shared" si="2"/>
        <v>0</v>
      </c>
      <c r="X34" s="68">
        <f t="shared" si="12"/>
        <v>0</v>
      </c>
      <c r="Y34" s="105">
        <f t="shared" si="13"/>
        <v>0</v>
      </c>
      <c r="Z34" s="118">
        <f>COUNTIFS(Einträge!$A$4:$A$19987,"=Juli",Einträge!$E$4:$E$19987,"=1",Einträge!$J$4:$J$19987,"=MuMi &amp; andere Nahrung aus medizinischen Gründen")</f>
        <v>0</v>
      </c>
      <c r="AA34" s="103">
        <f t="shared" ref="AA34" si="129">IF(Z34=0,0,(Z34/($T34+$V34+$Z34+$AB34+$AH34+$AJ34)))</f>
        <v>0</v>
      </c>
      <c r="AB34" s="118">
        <f>COUNTIFS(Einträge!$A$4:$A$19987,"=Juli",Einträge!$E$4:$E$19987,"=1",Einträge!$J$4:$J$19987,"=MuMi &amp; andere Nahrung/Flüssigkeit aus aus anderen Gründen")</f>
        <v>0</v>
      </c>
      <c r="AC34" s="103">
        <f t="shared" ref="AC34" si="130">IF(AB34=0,0,(AB34/($T34+$V34+$Z34+$AB34+$AH34+$AJ34)))</f>
        <v>0</v>
      </c>
      <c r="AD34" s="193">
        <f>COUNTIFS(Einträge!$A$4:$A$19987,"=Juli",Einträge!$E$4:$E$19987,"=1",Einträge!$M$4:$M$19987,"=ja")</f>
        <v>0</v>
      </c>
      <c r="AE34" s="192">
        <f t="shared" si="22"/>
        <v>0</v>
      </c>
      <c r="AF34" s="72">
        <f t="shared" si="16"/>
        <v>0</v>
      </c>
      <c r="AG34" s="85">
        <f t="shared" si="17"/>
        <v>0</v>
      </c>
      <c r="AH34" s="118">
        <f>COUNTIFS(Einträge!$A$4:$A$19987,"=Juli",Einträge!$E$4:$E$19987,"=1",Einträge!$J$4:$J$19987,"=abgestillt nach der Gabe von Kolostrum")</f>
        <v>0</v>
      </c>
      <c r="AI34" s="103">
        <f t="shared" ref="AI34" si="131">IF(AH34=0,0,(AH34/($T34+$V34+$Z34+$AB34+$AH34+$AJ34)))</f>
        <v>0</v>
      </c>
      <c r="AJ34" s="118">
        <f>COUNTIFS(Einträge!$A$4:$A$19987,"=Juli",Einträge!$E$4:$E$19987,"=1",Einträge!$J$4:$J$19987,"=abgestillt ohne die Gabe von Kolostrum")</f>
        <v>0</v>
      </c>
      <c r="AK34" s="106">
        <f t="shared" ref="AK34" si="132">IF(AJ34=0,0,(AJ34/($T34+$V34+$Z34+$AB34+$AH34+$AJ34)))</f>
        <v>0</v>
      </c>
      <c r="AL34" s="38"/>
      <c r="AM34" s="38"/>
      <c r="AN34" s="15"/>
      <c r="AP34" s="18" t="s">
        <v>128</v>
      </c>
    </row>
    <row r="35" spans="1:42" ht="21" customHeight="1" thickBot="1">
      <c r="A35" s="421"/>
      <c r="B35" s="383"/>
      <c r="C35" s="92" t="str">
        <f>Parameter!$B$36</f>
        <v>SSW 29+0 bis 31+6</v>
      </c>
      <c r="D35" s="93">
        <f>COUNTIFS(Einträge!$A$4:$A$19987,"=Juli",Einträge!$E$4:$E$19987,"=2",Einträge!$F$4:$F$19987,"Haut- zu Hautkontakt")</f>
        <v>0</v>
      </c>
      <c r="E35" s="94">
        <f t="shared" si="4"/>
        <v>0</v>
      </c>
      <c r="F35" s="111">
        <f>COUNTIFS(Einträge!$A$4:$A$19987,"=Juli",Einträge!$E$4:$E$19987,"=2",Einträge!$F$4:$F$19987,"Berührung")</f>
        <v>0</v>
      </c>
      <c r="G35" s="95">
        <f t="shared" si="5"/>
        <v>0</v>
      </c>
      <c r="H35" s="111">
        <f>COUNTIFS(Einträge!$A$4:$A$19987,"=Juli",Einträge!$E$4:$E$19987,"=2",Einträge!$F$4:$F$19987,"Sichtkontakt")</f>
        <v>0</v>
      </c>
      <c r="I35" s="95">
        <f t="shared" si="6"/>
        <v>0</v>
      </c>
      <c r="J35" s="111">
        <f>COUNTIFS(Einträge!$A$4:$A$19987,"=Juli",Einträge!$E$4:$E$19987,"=2",Einträge!$F$4:$F$19987,"kein Kontakt")</f>
        <v>0</v>
      </c>
      <c r="K35" s="96">
        <f t="shared" si="37"/>
        <v>0</v>
      </c>
      <c r="L35" s="114">
        <f>COUNTIFS(Einträge!$A$4:$A$19987,"=Juli",Einträge!$E$4:$E$19987,"=2",Einträge!$H$4:$H$19987,"=Kolostrum")</f>
        <v>0</v>
      </c>
      <c r="M35" s="98">
        <f t="shared" si="7"/>
        <v>0</v>
      </c>
      <c r="N35" s="116">
        <f>COUNTIFS(Einträge!$A$4:$A$19987,"=Juli",Einträge!$E$4:$E$19987,"=2",Einträge!$H$4:$H$19987,"=Frauenmilch")</f>
        <v>0</v>
      </c>
      <c r="O35" s="98">
        <f t="shared" si="8"/>
        <v>0</v>
      </c>
      <c r="P35" s="116">
        <f>COUNTIFS(Einträge!$A$4:$A$19987,"=Juli",Einträge!$E$4:$E$19987,"=2",Einträge!$H$4:$H$19987,"=Ersatznahrung")</f>
        <v>0</v>
      </c>
      <c r="Q35" s="100">
        <f t="shared" si="9"/>
        <v>0</v>
      </c>
      <c r="R35" s="76">
        <f t="shared" si="10"/>
        <v>0</v>
      </c>
      <c r="S35" s="105">
        <f t="shared" si="11"/>
        <v>0</v>
      </c>
      <c r="T35" s="118">
        <f>COUNTIFS(Einträge!$A$4:$A$19987,"=Juli",Einträge!$E$4:$E$19987,"=2",Einträge!$J$4:$J$19987,"=Auschließlich gestillt, nur an der Brust")</f>
        <v>0</v>
      </c>
      <c r="U35" s="103">
        <f t="shared" si="1"/>
        <v>0</v>
      </c>
      <c r="V35" s="118">
        <f>COUNTIFS(Einträge!$A$4:$A$19987,"=Juli",Einträge!$E$4:$E$19987,"=2",Einträge!$J$4:$J$19987,"=nur Muttermilch, an der Brust und gefüttert")</f>
        <v>0</v>
      </c>
      <c r="W35" s="103">
        <f t="shared" si="2"/>
        <v>0</v>
      </c>
      <c r="X35" s="68">
        <f t="shared" si="12"/>
        <v>0</v>
      </c>
      <c r="Y35" s="105">
        <f t="shared" si="13"/>
        <v>0</v>
      </c>
      <c r="Z35" s="118">
        <f>COUNTIFS(Einträge!$A$4:$A$19987,"=Juli",Einträge!$E$4:$E$19987,"=2",Einträge!$J$4:$J$19987,"=MuMi &amp; andere Nahrung aus medizinischen Gründen")</f>
        <v>0</v>
      </c>
      <c r="AA35" s="103">
        <f t="shared" ref="AA35" si="133">IF(Z35=0,0,(Z35/($T35+$V35+$Z35+$AB35+$AH35+$AJ35)))</f>
        <v>0</v>
      </c>
      <c r="AB35" s="118">
        <f>COUNTIFS(Einträge!$A$4:$A$19987,"=Juli",Einträge!$E$4:$E$19987,"=2",Einträge!$J$4:$J$19987,"=MuMi &amp; andere Nahrung/Flüssigkeit aus aus anderen Gründen")</f>
        <v>0</v>
      </c>
      <c r="AC35" s="103">
        <f t="shared" ref="AC35" si="134">IF(AB35=0,0,(AB35/($T35+$V35+$Z35+$AB35+$AH35+$AJ35)))</f>
        <v>0</v>
      </c>
      <c r="AD35" s="193">
        <f>COUNTIFS(Einträge!$A$4:$A$19987,"=Juli",Einträge!$E$4:$E$19987,"=2",Einträge!$M$4:$M$19987,"=ja")</f>
        <v>0</v>
      </c>
      <c r="AE35" s="192">
        <f t="shared" si="22"/>
        <v>0</v>
      </c>
      <c r="AF35" s="72">
        <f t="shared" si="16"/>
        <v>0</v>
      </c>
      <c r="AG35" s="85">
        <f t="shared" si="17"/>
        <v>0</v>
      </c>
      <c r="AH35" s="118">
        <f>COUNTIFS(Einträge!$A$4:$A$19987,"=Juli",Einträge!$E$4:$E$19987,"=2",Einträge!$J$4:$J$19987,"=abgestillt nach der Gabe von Kolostrum")</f>
        <v>0</v>
      </c>
      <c r="AI35" s="103">
        <f t="shared" ref="AI35" si="135">IF(AH35=0,0,(AH35/($T35+$V35+$Z35+$AB35+$AH35+$AJ35)))</f>
        <v>0</v>
      </c>
      <c r="AJ35" s="118">
        <f>COUNTIFS(Einträge!$A$4:$A$19987,"=Juli",Einträge!$E$4:$E$19987,"=2",Einträge!$J$4:$J$19987,"=abgestillt ohne die Gabe von Kolostrum")</f>
        <v>0</v>
      </c>
      <c r="AK35" s="106">
        <f t="shared" ref="AK35" si="136">IF(AJ35=0,0,(AJ35/($T35+$V35+$Z35+$AB35+$AH35+$AJ35)))</f>
        <v>0</v>
      </c>
      <c r="AL35" s="38" t="e">
        <f>D35+F35+H35+J35+#REF!+D36+F36+H36+J36+#REF!+D37+F37+H37+J37+#REF!+#REF!+#REF!+#REF!+#REF!+#REF!+#REF!+#REF!+#REF!+#REF!+#REF!+#REF!+#REF!+#REF!+#REF!+#REF!</f>
        <v>#REF!</v>
      </c>
      <c r="AM35" s="38">
        <f>SUM(L35:L37)+SUM(N35:N37)+SUM(P35:P37)</f>
        <v>0</v>
      </c>
      <c r="AN35" s="15" t="e">
        <f>SUM(T35:T37)+SUM(#REF!)+SUM(V35:V37)+SUM(Z35:Z37)+SUM(AB35:AB37)+SUM(AH35:AH37)+SUM(AJ35:AJ37)+SUM(#REF!)</f>
        <v>#REF!</v>
      </c>
    </row>
    <row r="36" spans="1:42" ht="21" customHeight="1" thickBot="1">
      <c r="A36" s="421"/>
      <c r="B36" s="383"/>
      <c r="C36" s="92" t="str">
        <f>Parameter!$B$37</f>
        <v>SSW 32+0 bis 35+6</v>
      </c>
      <c r="D36" s="93">
        <f>COUNTIFS(Einträge!$A$4:$A$19987,"=Juli",Einträge!$E$4:$E$19987,"=3",Einträge!$F$4:$F$19987,"Haut- zu Hautkontakt")</f>
        <v>0</v>
      </c>
      <c r="E36" s="94">
        <f t="shared" si="4"/>
        <v>0</v>
      </c>
      <c r="F36" s="111">
        <f>COUNTIFS(Einträge!$A$4:$A$19987,"=Juli",Einträge!$E$4:$E$19987,"=3",Einträge!$F$4:$F$19987,"Berührung")</f>
        <v>0</v>
      </c>
      <c r="G36" s="95">
        <f t="shared" si="5"/>
        <v>0</v>
      </c>
      <c r="H36" s="111">
        <f>COUNTIFS(Einträge!$A$4:$A$19987,"=Juli",Einträge!$E$4:$E$19987,"=3",Einträge!$F$4:$F$19987,"Sichtkontakt")</f>
        <v>0</v>
      </c>
      <c r="I36" s="95">
        <f t="shared" si="6"/>
        <v>0</v>
      </c>
      <c r="J36" s="111">
        <f>COUNTIFS(Einträge!$A$4:$A$19987,"=Juli",Einträge!$E$4:$E$19987,"=3",Einträge!$F$4:$F$19987,"kein Kontakt")</f>
        <v>0</v>
      </c>
      <c r="K36" s="96">
        <f t="shared" si="37"/>
        <v>0</v>
      </c>
      <c r="L36" s="114">
        <f>COUNTIFS(Einträge!$A$4:$A$19987,"=Juli",Einträge!$E$4:$E$19987,"=3",Einträge!$H$4:$H$19987,"=Kolostrum")</f>
        <v>0</v>
      </c>
      <c r="M36" s="98">
        <f t="shared" si="7"/>
        <v>0</v>
      </c>
      <c r="N36" s="116">
        <f>COUNTIFS(Einträge!$A$4:$A$19987,"=Juli",Einträge!$E$4:$E$19987,"=3",Einträge!$H$4:$H$19987,"=Frauenmilch")</f>
        <v>0</v>
      </c>
      <c r="O36" s="98">
        <f t="shared" si="8"/>
        <v>0</v>
      </c>
      <c r="P36" s="116">
        <f>COUNTIFS(Einträge!$A$4:$A$19987,"=Juli",Einträge!$E$4:$E$19987,"=3",Einträge!$H$4:$H$19987,"=Ersatznahrung")</f>
        <v>0</v>
      </c>
      <c r="Q36" s="100">
        <f t="shared" si="9"/>
        <v>0</v>
      </c>
      <c r="R36" s="76">
        <f t="shared" si="10"/>
        <v>0</v>
      </c>
      <c r="S36" s="105">
        <f t="shared" si="11"/>
        <v>0</v>
      </c>
      <c r="T36" s="118">
        <f>COUNTIFS(Einträge!$A$4:$A$19987,"=Juli",Einträge!$E$4:$E$19987,"=3",Einträge!$J$4:$J$19987,"=Auschließlich gestillt, nur an der Brust")</f>
        <v>0</v>
      </c>
      <c r="U36" s="103">
        <f t="shared" si="1"/>
        <v>0</v>
      </c>
      <c r="V36" s="118">
        <f>COUNTIFS(Einträge!$A$4:$A$19987,"=Juli",Einträge!$E$4:$E$19987,"=3",Einträge!$J$4:$J$19987,"=nur Muttermilch, an der Brust und gefüttert")</f>
        <v>0</v>
      </c>
      <c r="W36" s="103">
        <f t="shared" si="2"/>
        <v>0</v>
      </c>
      <c r="X36" s="68">
        <f t="shared" si="12"/>
        <v>0</v>
      </c>
      <c r="Y36" s="105">
        <f t="shared" si="13"/>
        <v>0</v>
      </c>
      <c r="Z36" s="118">
        <f>COUNTIFS(Einträge!$A$4:$A$19987,"=Juli",Einträge!$E$4:$E$19987,"=3",Einträge!$J$4:$J$19987,"=MuMi &amp; andere Nahrung aus medizinischen Gründen")</f>
        <v>0</v>
      </c>
      <c r="AA36" s="103">
        <f t="shared" ref="AA36" si="137">IF(Z36=0,0,(Z36/($T36+$V36+$Z36+$AB36+$AH36+$AJ36)))</f>
        <v>0</v>
      </c>
      <c r="AB36" s="118">
        <f>COUNTIFS(Einträge!$A$4:$A$19987,"=Juli",Einträge!$E$4:$E$19987,"=3",Einträge!$J$4:$J$19987,"=MuMi &amp; andere Nahrung/Flüssigkeit aus aus anderen Gründen")</f>
        <v>0</v>
      </c>
      <c r="AC36" s="103">
        <f t="shared" ref="AC36" si="138">IF(AB36=0,0,(AB36/($T36+$V36+$Z36+$AB36+$AH36+$AJ36)))</f>
        <v>0</v>
      </c>
      <c r="AD36" s="193">
        <f>COUNTIFS(Einträge!$A$4:$A$19987,"=Juli",Einträge!$E$4:$E$19987,"=3",Einträge!$M$4:$M$19987,"=ja")</f>
        <v>0</v>
      </c>
      <c r="AE36" s="192">
        <f t="shared" si="22"/>
        <v>0</v>
      </c>
      <c r="AF36" s="72">
        <f t="shared" si="16"/>
        <v>0</v>
      </c>
      <c r="AG36" s="85">
        <f t="shared" si="17"/>
        <v>0</v>
      </c>
      <c r="AH36" s="118">
        <f>COUNTIFS(Einträge!$A$4:$A$19987,"=Juli",Einträge!$E$4:$E$19987,"=3",Einträge!$J$4:$J$19987,"=abgestillt nach der Gabe von Kolostrum")</f>
        <v>0</v>
      </c>
      <c r="AI36" s="103">
        <f t="shared" ref="AI36" si="139">IF(AH36=0,0,(AH36/($T36+$V36+$Z36+$AB36+$AH36+$AJ36)))</f>
        <v>0</v>
      </c>
      <c r="AJ36" s="118">
        <f>COUNTIFS(Einträge!$A$4:$A$19987,"=Juli",Einträge!$E$4:$E$19987,"=3",Einträge!$J$4:$J$19987,"=abgestillt ohne die Gabe von Kolostrum")</f>
        <v>0</v>
      </c>
      <c r="AK36" s="106">
        <f t="shared" ref="AK36" si="140">IF(AJ36=0,0,(AJ36/($T36+$V36+$Z36+$AB36+$AH36+$AJ36)))</f>
        <v>0</v>
      </c>
      <c r="AL36" s="38"/>
      <c r="AM36" s="38"/>
      <c r="AN36" s="15"/>
    </row>
    <row r="37" spans="1:42" ht="21" customHeight="1" thickBot="1">
      <c r="A37" s="422"/>
      <c r="B37" s="384"/>
      <c r="C37" s="92" t="str">
        <f>Parameter!$B$38</f>
        <v>SSW ab 36+0</v>
      </c>
      <c r="D37" s="93">
        <f>COUNTIFS(Einträge!$A$4:$A$19987,"=Juli",Einträge!$E$4:$E$19987,"=4",Einträge!$F$4:$F$19987,"Haut- zu Hautkontakt")</f>
        <v>0</v>
      </c>
      <c r="E37" s="94">
        <f t="shared" ref="E37:E57" si="141">IF(D37=0,0,D37/($D37+$F37+$H37+$J37))</f>
        <v>0</v>
      </c>
      <c r="F37" s="111">
        <f>COUNTIFS(Einträge!$A$4:$A$19987,"=Juli",Einträge!$E$4:$E$19987,"=4",Einträge!$F$4:$F$19987,"Berührung")</f>
        <v>0</v>
      </c>
      <c r="G37" s="95">
        <f t="shared" ref="G37:G57" si="142">IF(F37=0,0,F37/($D37+$F37+$H37+$J37))</f>
        <v>0</v>
      </c>
      <c r="H37" s="111">
        <f>COUNTIFS(Einträge!$A$4:$A$19987,"=Juli",Einträge!$E$4:$E$19987,"=4",Einträge!$F$4:$F$19987,"Sichtkontakt")</f>
        <v>0</v>
      </c>
      <c r="I37" s="95">
        <f t="shared" ref="I37:I57" si="143">IF(H37=0,0,H37/($D37+$F37+$H37+$J37))</f>
        <v>0</v>
      </c>
      <c r="J37" s="111">
        <f>COUNTIFS(Einträge!$A$4:$A$19987,"=Juli",Einträge!$E$4:$E$19987,"=4",Einträge!$F$4:$F$19987,"kein Kontakt")</f>
        <v>0</v>
      </c>
      <c r="K37" s="96">
        <f t="shared" si="37"/>
        <v>0</v>
      </c>
      <c r="L37" s="114">
        <f>COUNTIFS(Einträge!$A$4:$A$19987,"=Juli",Einträge!$E$4:$E$19987,"=4",Einträge!$H$4:$H$19987,"=Kolostrum")</f>
        <v>0</v>
      </c>
      <c r="M37" s="98">
        <f t="shared" ref="M37:M57" si="144">IF(L37=0,0,L37/($L37+$N37+$P37))</f>
        <v>0</v>
      </c>
      <c r="N37" s="116">
        <f>COUNTIFS(Einträge!$A$4:$A$19987,"=Juli",Einträge!$E$4:$E$19987,"=4",Einträge!$H$4:$H$19987,"=Frauenmilch")</f>
        <v>0</v>
      </c>
      <c r="O37" s="98">
        <f t="shared" ref="O37:O57" si="145">IF(N37=0,0,N37/($L37+$N37+$P37))</f>
        <v>0</v>
      </c>
      <c r="P37" s="116">
        <f>COUNTIFS(Einträge!$A$4:$A$19987,"=Juli",Einträge!$E$4:$E$19987,"=4",Einträge!$H$4:$H$19987,"=Ersatznahrung")</f>
        <v>0</v>
      </c>
      <c r="Q37" s="100">
        <f t="shared" ref="Q37:Q57" si="146">IF(P37=0,0,P37/($L37+$N37+$P37))</f>
        <v>0</v>
      </c>
      <c r="R37" s="76">
        <f t="shared" si="10"/>
        <v>0</v>
      </c>
      <c r="S37" s="105">
        <f t="shared" si="11"/>
        <v>0</v>
      </c>
      <c r="T37" s="118">
        <f>COUNTIFS(Einträge!$A$4:$A$19987,"=Juli",Einträge!$E$4:$E$19987,"=4",Einträge!$J$4:$J$19987,"=Auschließlich gestillt, nur an der Brust")</f>
        <v>0</v>
      </c>
      <c r="U37" s="103">
        <f t="shared" ref="U37:U57" si="147">IF(T37=0,0,(T37/($T37+$V37+$Z37+$AB37+$AH37+$AJ37)))</f>
        <v>0</v>
      </c>
      <c r="V37" s="118">
        <f>COUNTIFS(Einträge!$A$4:$A$19987,"=Juli",Einträge!$E$4:$E$19987,"=4",Einträge!$J$4:$J$19987,"=nur Muttermilch, an der Brust und gefüttert")</f>
        <v>0</v>
      </c>
      <c r="W37" s="103">
        <f t="shared" ref="W37:W57" si="148">IF(V37=0,0,(V37/($T37+$V37+$Z37+$AB37+$AH37+$AJ37)))</f>
        <v>0</v>
      </c>
      <c r="X37" s="68">
        <f t="shared" si="12"/>
        <v>0</v>
      </c>
      <c r="Y37" s="105">
        <f t="shared" si="13"/>
        <v>0</v>
      </c>
      <c r="Z37" s="118">
        <f>COUNTIFS(Einträge!$A$4:$A$19987,"=Juli",Einträge!$E$4:$E$19987,"=4",Einträge!$J$4:$J$19987,"=MuMi &amp; andere Nahrung aus medizinischen Gründen")</f>
        <v>0</v>
      </c>
      <c r="AA37" s="103">
        <f t="shared" ref="AA37" si="149">IF(Z37=0,0,(Z37/($T37+$V37+$Z37+$AB37+$AH37+$AJ37)))</f>
        <v>0</v>
      </c>
      <c r="AB37" s="118">
        <f>COUNTIFS(Einträge!$A$4:$A$19987,"=Juli",Einträge!$E$4:$E$19987,"=4",Einträge!$J$4:$J$19987,"=MuMi &amp; andere Nahrung/Flüssigkeit aus aus anderen Gründen")</f>
        <v>0</v>
      </c>
      <c r="AC37" s="103">
        <f t="shared" ref="AC37" si="150">IF(AB37=0,0,(AB37/($T37+$V37+$Z37+$AB37+$AH37+$AJ37)))</f>
        <v>0</v>
      </c>
      <c r="AD37" s="193">
        <f>COUNTIFS(Einträge!$A$4:$A$19987,"=Juli",Einträge!$E$4:$E$19987,"=4",Einträge!$M$4:$M$19987,"=ja")</f>
        <v>0</v>
      </c>
      <c r="AE37" s="192">
        <f t="shared" si="22"/>
        <v>0</v>
      </c>
      <c r="AF37" s="72">
        <f t="shared" si="16"/>
        <v>0</v>
      </c>
      <c r="AG37" s="85">
        <f t="shared" si="17"/>
        <v>0</v>
      </c>
      <c r="AH37" s="118">
        <f>COUNTIFS(Einträge!$A$4:$A$19987,"=Juli",Einträge!$E$4:$E$19987,"=4",Einträge!$J$4:$J$19987,"=abgestillt nach der Gabe von Kolostrum")</f>
        <v>0</v>
      </c>
      <c r="AI37" s="103">
        <f t="shared" ref="AI37" si="151">IF(AH37=0,0,(AH37/($T37+$V37+$Z37+$AB37+$AH37+$AJ37)))</f>
        <v>0</v>
      </c>
      <c r="AJ37" s="118">
        <f>COUNTIFS(Einträge!$A$4:$A$19987,"=Juli",Einträge!$E$4:$E$19987,"=4",Einträge!$J$4:$J$19987,"=abgestillt ohne die Gabe von Kolostrum")</f>
        <v>0</v>
      </c>
      <c r="AK37" s="106">
        <f t="shared" ref="AK37" si="152">IF(AJ37=0,0,(AJ37/($T37+$V37+$Z37+$AB37+$AH37+$AJ37)))</f>
        <v>0</v>
      </c>
      <c r="AL37" s="38"/>
      <c r="AM37" s="38"/>
      <c r="AN37" s="15"/>
    </row>
    <row r="38" spans="1:42" ht="21" customHeight="1" thickBot="1">
      <c r="A38" s="418" t="s">
        <v>73</v>
      </c>
      <c r="B38" s="382" t="s">
        <v>124</v>
      </c>
      <c r="C38" s="92" t="str">
        <f>Parameter!$B$35</f>
        <v>SSW bis 28+6</v>
      </c>
      <c r="D38" s="93">
        <f>COUNTIFS(Einträge!$A$4:$A$19987,"=August",Einträge!$E$4:$E$19987,"=1",Einträge!$F$4:$F$19987,"Haut- zu Hautkontakt")</f>
        <v>0</v>
      </c>
      <c r="E38" s="110">
        <f t="shared" si="141"/>
        <v>0</v>
      </c>
      <c r="F38" s="111">
        <f>COUNTIFS(Einträge!$A$4:$A$19987,"=August",Einträge!$E$4:$E$19987,"=1",Einträge!$F$4:$F$19987,"Berührung")</f>
        <v>0</v>
      </c>
      <c r="G38" s="112">
        <f t="shared" si="142"/>
        <v>0</v>
      </c>
      <c r="H38" s="111">
        <f>COUNTIFS(Einträge!$A$4:$A$19987,"=August",Einträge!$E$4:$E$19987,"=1",Einträge!$F$4:$F$19987,"Sichtkontakt")</f>
        <v>0</v>
      </c>
      <c r="I38" s="112">
        <f t="shared" si="143"/>
        <v>0</v>
      </c>
      <c r="J38" s="111">
        <f>COUNTIFS(Einträge!$A$4:$A$19987,"=August",Einträge!$E$4:$E$19987,"=1",Einträge!$F$4:$F$19987,"kein Kontakt")</f>
        <v>0</v>
      </c>
      <c r="K38" s="113">
        <f t="shared" si="37"/>
        <v>0</v>
      </c>
      <c r="L38" s="114">
        <f>COUNTIFS(Einträge!$A$4:$A$19987,"=August",Einträge!$E$4:$E$19987,"=1",Einträge!$H$4:$H$19987,"=Kolostrum")</f>
        <v>0</v>
      </c>
      <c r="M38" s="119">
        <f t="shared" si="144"/>
        <v>0</v>
      </c>
      <c r="N38" s="116">
        <f>COUNTIFS(Einträge!$A$4:$A$19987,"=August",Einträge!$E$4:$E$19987,"=1",Einträge!$H$4:$H$19987,"=Frauenmilch")</f>
        <v>0</v>
      </c>
      <c r="O38" s="119">
        <f t="shared" si="145"/>
        <v>0</v>
      </c>
      <c r="P38" s="116">
        <f>COUNTIFS(Einträge!$A$4:$A$19987,"=August",Einträge!$E$4:$E$19987,"=1",Einträge!$H$4:$H$19987,"=Ersatznahrung")</f>
        <v>0</v>
      </c>
      <c r="Q38" s="120">
        <f t="shared" si="146"/>
        <v>0</v>
      </c>
      <c r="R38" s="76">
        <f t="shared" si="10"/>
        <v>0</v>
      </c>
      <c r="S38" s="105">
        <f t="shared" si="11"/>
        <v>0</v>
      </c>
      <c r="T38" s="118">
        <f>COUNTIFS(Einträge!$A$4:$A$19987,"=August",Einträge!$E$4:$E$19987,"=1",Einträge!$J$4:$J$19987,"=Auschließlich gestillt, nur an der Brust")</f>
        <v>0</v>
      </c>
      <c r="U38" s="103">
        <f t="shared" si="147"/>
        <v>0</v>
      </c>
      <c r="V38" s="118">
        <f>COUNTIFS(Einträge!$A$4:$A$19987,"=August",Einträge!$E$4:$E$19987,"=1",Einträge!$J$4:$J$19987,"=nur Muttermilch, an der Brust und gefüttert")</f>
        <v>0</v>
      </c>
      <c r="W38" s="103">
        <f t="shared" si="148"/>
        <v>0</v>
      </c>
      <c r="X38" s="68">
        <f t="shared" si="12"/>
        <v>0</v>
      </c>
      <c r="Y38" s="105">
        <f t="shared" si="13"/>
        <v>0</v>
      </c>
      <c r="Z38" s="118">
        <f>COUNTIFS(Einträge!$A$4:$A$19987,"=August",Einträge!$E$4:$E$19987,"=1",Einträge!$J$4:$J$19987,"=MuMi &amp; andere Nahrung aus medizinischen Gründen")</f>
        <v>0</v>
      </c>
      <c r="AA38" s="103">
        <f t="shared" ref="AA38" si="153">IF(Z38=0,0,(Z38/($T38+$V38+$Z38+$AB38+$AH38+$AJ38)))</f>
        <v>0</v>
      </c>
      <c r="AB38" s="118">
        <f>COUNTIFS(Einträge!$A$4:$A$19987,"=August",Einträge!$E$4:$E$19987,"=1",Einträge!$J$4:$J$19987,"=MuMi &amp; andere Nahrung/Flüssigkeit aus aus anderen Gründen")</f>
        <v>0</v>
      </c>
      <c r="AC38" s="103">
        <f t="shared" ref="AC38" si="154">IF(AB38=0,0,(AB38/($T38+$V38+$Z38+$AB38+$AH38+$AJ38)))</f>
        <v>0</v>
      </c>
      <c r="AD38" s="193">
        <f>COUNTIFS(Einträge!$A$4:$A$19987,"=August",Einträge!$E$4:$E$19987,"=1",Einträge!$M$4:$M$19987,"=ja")</f>
        <v>0</v>
      </c>
      <c r="AE38" s="192">
        <f t="shared" si="22"/>
        <v>0</v>
      </c>
      <c r="AF38" s="72">
        <f t="shared" si="16"/>
        <v>0</v>
      </c>
      <c r="AG38" s="85">
        <f t="shared" si="17"/>
        <v>0</v>
      </c>
      <c r="AH38" s="118">
        <f>COUNTIFS(Einträge!$A$4:$A$19987,"=August",Einträge!$E$4:$E$19987,"=1",Einträge!$J$4:$J$19987,"=abgestillt nach der Gabe von Kolostrum")</f>
        <v>0</v>
      </c>
      <c r="AI38" s="103">
        <f t="shared" ref="AI38" si="155">IF(AH38=0,0,(AH38/($T38+$V38+$Z38+$AB38+$AH38+$AJ38)))</f>
        <v>0</v>
      </c>
      <c r="AJ38" s="118">
        <f>COUNTIFS(Einträge!$A$4:$A$19987,"=August",Einträge!$E$4:$E$19987,"=1",Einträge!$J$4:$J$19987,"=abgestillt ohne die Gabe von Kolostrum")</f>
        <v>0</v>
      </c>
      <c r="AK38" s="106">
        <f t="shared" ref="AK38" si="156">IF(AJ38=0,0,(AJ38/($T38+$V38+$Z38+$AB38+$AH38+$AJ38)))</f>
        <v>0</v>
      </c>
      <c r="AL38" s="38"/>
      <c r="AM38" s="38"/>
      <c r="AN38" s="15"/>
    </row>
    <row r="39" spans="1:42" ht="21" customHeight="1" thickBot="1">
      <c r="A39" s="418"/>
      <c r="B39" s="383"/>
      <c r="C39" s="92" t="str">
        <f>Parameter!$B$36</f>
        <v>SSW 29+0 bis 31+6</v>
      </c>
      <c r="D39" s="93">
        <f>COUNTIFS(Einträge!$A$4:$A$19987,"=August",Einträge!$E$4:$E$19987,"=2",Einträge!$F$4:$F$19987,"Haut- zu Hautkontakt")</f>
        <v>0</v>
      </c>
      <c r="E39" s="94">
        <f t="shared" si="141"/>
        <v>0</v>
      </c>
      <c r="F39" s="111">
        <f>COUNTIFS(Einträge!$A$4:$A$19987,"=August",Einträge!$E$4:$E$19987,"=2",Einträge!$F$4:$F$19987,"Berührung")</f>
        <v>0</v>
      </c>
      <c r="G39" s="95">
        <f t="shared" si="142"/>
        <v>0</v>
      </c>
      <c r="H39" s="111">
        <f>COUNTIFS(Einträge!$A$4:$A$19987,"=August",Einträge!$E$4:$E$19987,"=2",Einträge!$F$4:$F$19987,"Sichtkontakt")</f>
        <v>0</v>
      </c>
      <c r="I39" s="95">
        <f t="shared" si="143"/>
        <v>0</v>
      </c>
      <c r="J39" s="111">
        <f>COUNTIFS(Einträge!$A$4:$A$19987,"=August",Einträge!$E$4:$E$19987,"=2",Einträge!$F$4:$F$19987,"kein Kontakt")</f>
        <v>0</v>
      </c>
      <c r="K39" s="96">
        <f t="shared" si="37"/>
        <v>0</v>
      </c>
      <c r="L39" s="114">
        <f>COUNTIFS(Einträge!$A$4:$A$19987,"=August",Einträge!$E$4:$E$19987,"=2",Einträge!$H$4:$H$19987,"=Kolostrum")</f>
        <v>0</v>
      </c>
      <c r="M39" s="98">
        <f t="shared" si="144"/>
        <v>0</v>
      </c>
      <c r="N39" s="116">
        <f>COUNTIFS(Einträge!$A$4:$A$19987,"=August",Einträge!$E$4:$E$19987,"=2",Einträge!$H$4:$H$19987,"=Frauenmilch")</f>
        <v>0</v>
      </c>
      <c r="O39" s="98">
        <f>IF(N39=0,0,N39/($L39+$N39+$P39))</f>
        <v>0</v>
      </c>
      <c r="P39" s="116">
        <f>COUNTIFS(Einträge!$A$4:$A$19987,"=August",Einträge!$E$4:$E$19987,"=2",Einträge!$H$4:$H$19987,"=Ersatznahrung")</f>
        <v>0</v>
      </c>
      <c r="Q39" s="100">
        <f t="shared" si="146"/>
        <v>0</v>
      </c>
      <c r="R39" s="76">
        <f t="shared" si="10"/>
        <v>0</v>
      </c>
      <c r="S39" s="105">
        <f t="shared" si="11"/>
        <v>0</v>
      </c>
      <c r="T39" s="118">
        <f>COUNTIFS(Einträge!$A$4:$A$19987,"=August",Einträge!$E$4:$E$19987,"=2",Einträge!$J$4:$J$19987,"=Auschließlich gestillt, nur an der Brust")</f>
        <v>0</v>
      </c>
      <c r="U39" s="103">
        <f t="shared" si="147"/>
        <v>0</v>
      </c>
      <c r="V39" s="118">
        <f>COUNTIFS(Einträge!$A$4:$A$19987,"=August",Einträge!$E$4:$E$19987,"=2",Einträge!$J$4:$J$19987,"=nur Muttermilch, an der Brust und gefüttert")</f>
        <v>0</v>
      </c>
      <c r="W39" s="103">
        <f t="shared" si="148"/>
        <v>0</v>
      </c>
      <c r="X39" s="68">
        <f t="shared" si="12"/>
        <v>0</v>
      </c>
      <c r="Y39" s="105">
        <f t="shared" si="13"/>
        <v>0</v>
      </c>
      <c r="Z39" s="118">
        <f>COUNTIFS(Einträge!$A$4:$A$19987,"=August",Einträge!$E$4:$E$19987,"=2",Einträge!$J$4:$J$19987,"=MuMi &amp; andere Nahrung aus medizinischen Gründen")</f>
        <v>0</v>
      </c>
      <c r="AA39" s="103">
        <f t="shared" ref="AA39" si="157">IF(Z39=0,0,(Z39/($T39+$V39+$Z39+$AB39+$AH39+$AJ39)))</f>
        <v>0</v>
      </c>
      <c r="AB39" s="118">
        <f>COUNTIFS(Einträge!$A$4:$A$19987,"=August",Einträge!$E$4:$E$19987,"=2",Einträge!$J$4:$J$19987,"=MuMi &amp; andere Nahrung/Flüssigkeit aus aus anderen Gründen")</f>
        <v>0</v>
      </c>
      <c r="AC39" s="103">
        <f t="shared" ref="AC39" si="158">IF(AB39=0,0,(AB39/($T39+$V39+$Z39+$AB39+$AH39+$AJ39)))</f>
        <v>0</v>
      </c>
      <c r="AD39" s="193">
        <f>COUNTIFS(Einträge!$A$4:$A$19987,"=August",Einträge!$E$4:$E$19987,"=2",Einträge!$M$4:$M$19987,"=ja")</f>
        <v>0</v>
      </c>
      <c r="AE39" s="192">
        <f t="shared" si="22"/>
        <v>0</v>
      </c>
      <c r="AF39" s="72">
        <f t="shared" si="16"/>
        <v>0</v>
      </c>
      <c r="AG39" s="85">
        <f t="shared" si="17"/>
        <v>0</v>
      </c>
      <c r="AH39" s="118">
        <f>COUNTIFS(Einträge!$A$4:$A$19987,"=August",Einträge!$E$4:$E$19987,"=2",Einträge!$J$4:$J$19987,"=abgestillt nach der Gabe von Kolostrum")</f>
        <v>0</v>
      </c>
      <c r="AI39" s="103">
        <f t="shared" ref="AI39" si="159">IF(AH39=0,0,(AH39/($T39+$V39+$Z39+$AB39+$AH39+$AJ39)))</f>
        <v>0</v>
      </c>
      <c r="AJ39" s="118">
        <f>COUNTIFS(Einträge!$A$4:$A$19987,"=August",Einträge!$E$4:$E$19987,"=2",Einträge!$J$4:$J$19987,"=abgestillt ohne die Gabe von Kolostrum")</f>
        <v>0</v>
      </c>
      <c r="AK39" s="106">
        <f t="shared" ref="AK39" si="160">IF(AJ39=0,0,(AJ39/($T39+$V39+$Z39+$AB39+$AH39+$AJ39)))</f>
        <v>0</v>
      </c>
      <c r="AL39" s="38" t="e">
        <f>D39+F39+H39+J39+#REF!+D40+F40+H40+J40+#REF!+D41+F41+H41+J41+#REF!+#REF!+#REF!+#REF!+#REF!+#REF!+#REF!+#REF!+#REF!+#REF!+#REF!+#REF!+#REF!+#REF!+#REF!+#REF!</f>
        <v>#REF!</v>
      </c>
      <c r="AM39" s="38">
        <f>SUM(L39:L41)+SUM(N39:N41)+SUM(P39:P41)</f>
        <v>0</v>
      </c>
      <c r="AN39" s="15" t="e">
        <f>SUM(T39:T41)+SUM(#REF!)+SUM(V39:V41)+SUM(Z39:Z41)+SUM(AB39:AB41)+SUM(AH39:AH41)+SUM(AJ39:AJ41)+SUM(#REF!)</f>
        <v>#REF!</v>
      </c>
    </row>
    <row r="40" spans="1:42" ht="21" customHeight="1" thickBot="1">
      <c r="A40" s="418"/>
      <c r="B40" s="383"/>
      <c r="C40" s="92" t="str">
        <f>Parameter!$B$37</f>
        <v>SSW 32+0 bis 35+6</v>
      </c>
      <c r="D40" s="93">
        <f>COUNTIFS(Einträge!$A$4:$A$19987,"=August",Einträge!$E$4:$E$19987,"=3",Einträge!$F$4:$F$19987,"Haut- zu Hautkontakt")</f>
        <v>0</v>
      </c>
      <c r="E40" s="94">
        <f t="shared" si="141"/>
        <v>0</v>
      </c>
      <c r="F40" s="111">
        <f>COUNTIFS(Einträge!$A$4:$A$19987,"=August",Einträge!$E$4:$E$19987,"=3",Einträge!$F$4:$F$19987,"Berührung")</f>
        <v>0</v>
      </c>
      <c r="G40" s="95">
        <f t="shared" si="142"/>
        <v>0</v>
      </c>
      <c r="H40" s="111">
        <f>COUNTIFS(Einträge!$A$4:$A$19987,"=August",Einträge!$E$4:$E$19987,"=3",Einträge!$F$4:$F$19987,"Sichtkontakt")</f>
        <v>0</v>
      </c>
      <c r="I40" s="95">
        <f t="shared" si="143"/>
        <v>0</v>
      </c>
      <c r="J40" s="111">
        <f>COUNTIFS(Einträge!$A$4:$A$19987,"=August",Einträge!$E$4:$E$19987,"=3",Einträge!$F$4:$F$19987,"kein Kontakt")</f>
        <v>0</v>
      </c>
      <c r="K40" s="96">
        <f t="shared" si="37"/>
        <v>0</v>
      </c>
      <c r="L40" s="114">
        <f>COUNTIFS(Einträge!$A$4:$A$19987,"=August",Einträge!$E$4:$E$19987,"=3",Einträge!$H$4:$H$19987,"=Kolostrum")</f>
        <v>0</v>
      </c>
      <c r="M40" s="98">
        <f t="shared" si="144"/>
        <v>0</v>
      </c>
      <c r="N40" s="116">
        <f>COUNTIFS(Einträge!$A$4:$A$19987,"=August",Einträge!$E$4:$E$19987,"=3",Einträge!$H$4:$H$19987,"=Frauenmilch")</f>
        <v>0</v>
      </c>
      <c r="O40" s="98">
        <f t="shared" si="145"/>
        <v>0</v>
      </c>
      <c r="P40" s="116">
        <f>COUNTIFS(Einträge!$A$4:$A$19987,"=August",Einträge!$E$4:$E$19987,"=3",Einträge!$H$4:$H$19987,"=Ersatznahrung")</f>
        <v>0</v>
      </c>
      <c r="Q40" s="100">
        <f t="shared" si="146"/>
        <v>0</v>
      </c>
      <c r="R40" s="76">
        <f t="shared" si="10"/>
        <v>0</v>
      </c>
      <c r="S40" s="105">
        <f t="shared" si="11"/>
        <v>0</v>
      </c>
      <c r="T40" s="118">
        <f>COUNTIFS(Einträge!$A$4:$A$19987,"=August",Einträge!$E$4:$E$19987,"=3",Einträge!$J$4:$J$19987,"=Auschließlich gestillt, nur an der Brust")</f>
        <v>0</v>
      </c>
      <c r="U40" s="103">
        <f t="shared" si="147"/>
        <v>0</v>
      </c>
      <c r="V40" s="118">
        <f>COUNTIFS(Einträge!$A$4:$A$19987,"=August",Einträge!$E$4:$E$19987,"=3",Einträge!$J$4:$J$19987,"=nur Muttermilch, an der Brust und gefüttert")</f>
        <v>0</v>
      </c>
      <c r="W40" s="103">
        <f t="shared" si="148"/>
        <v>0</v>
      </c>
      <c r="X40" s="68">
        <f t="shared" si="12"/>
        <v>0</v>
      </c>
      <c r="Y40" s="105">
        <f t="shared" si="13"/>
        <v>0</v>
      </c>
      <c r="Z40" s="118">
        <f>COUNTIFS(Einträge!$A$4:$A$19987,"=August",Einträge!$E$4:$E$19987,"=3",Einträge!$J$4:$J$19987,"=MuMi &amp; andere Nahrung aus medizinischen Gründen")</f>
        <v>0</v>
      </c>
      <c r="AA40" s="103">
        <f t="shared" ref="AA40" si="161">IF(Z40=0,0,(Z40/($T40+$V40+$Z40+$AB40+$AH40+$AJ40)))</f>
        <v>0</v>
      </c>
      <c r="AB40" s="118">
        <f>COUNTIFS(Einträge!$A$4:$A$19987,"=August",Einträge!$E$4:$E$19987,"=3",Einträge!$J$4:$J$19987,"=MuMi &amp; andere Nahrung/Flüssigkeit aus aus anderen Gründen")</f>
        <v>0</v>
      </c>
      <c r="AC40" s="103">
        <f t="shared" ref="AC40" si="162">IF(AB40=0,0,(AB40/($T40+$V40+$Z40+$AB40+$AH40+$AJ40)))</f>
        <v>0</v>
      </c>
      <c r="AD40" s="193">
        <f>COUNTIFS(Einträge!$A$4:$A$19987,"=August",Einträge!$E$4:$E$19987,"=3",Einträge!$M$4:$M$19987,"=ja")</f>
        <v>0</v>
      </c>
      <c r="AE40" s="192">
        <f t="shared" si="22"/>
        <v>0</v>
      </c>
      <c r="AF40" s="72">
        <f t="shared" si="16"/>
        <v>0</v>
      </c>
      <c r="AG40" s="85">
        <f t="shared" si="17"/>
        <v>0</v>
      </c>
      <c r="AH40" s="118">
        <f>COUNTIFS(Einträge!$A$4:$A$19987,"=August",Einträge!$E$4:$E$19987,"=3",Einträge!$J$4:$J$19987,"=abgestillt nach der Gabe von Kolostrum")</f>
        <v>0</v>
      </c>
      <c r="AI40" s="103">
        <f t="shared" ref="AI40" si="163">IF(AH40=0,0,(AH40/($T40+$V40+$Z40+$AB40+$AH40+$AJ40)))</f>
        <v>0</v>
      </c>
      <c r="AJ40" s="118">
        <f>COUNTIFS(Einträge!$A$4:$A$19987,"=August",Einträge!$E$4:$E$19987,"=3",Einträge!$J$4:$J$19987,"=abgestillt ohne die Gabe von Kolostrum")</f>
        <v>0</v>
      </c>
      <c r="AK40" s="106">
        <f t="shared" ref="AK40" si="164">IF(AJ40=0,0,(AJ40/($T40+$V40+$Z40+$AB40+$AH40+$AJ40)))</f>
        <v>0</v>
      </c>
      <c r="AL40" s="38"/>
      <c r="AM40" s="38"/>
      <c r="AN40" s="15"/>
    </row>
    <row r="41" spans="1:42" ht="21" customHeight="1" thickBot="1">
      <c r="A41" s="419"/>
      <c r="B41" s="384"/>
      <c r="C41" s="92" t="str">
        <f>Parameter!$B$38</f>
        <v>SSW ab 36+0</v>
      </c>
      <c r="D41" s="93">
        <f>COUNTIFS(Einträge!$A$4:$A$19987,"=August",Einträge!$E$4:$E$19987,"=4",Einträge!$F$4:$F$19987,"Haut- zu Hautkontakt")</f>
        <v>0</v>
      </c>
      <c r="E41" s="94">
        <f t="shared" si="141"/>
        <v>0</v>
      </c>
      <c r="F41" s="111">
        <f>COUNTIFS(Einträge!$A$4:$A$19987,"=August",Einträge!$E$4:$E$19987,"=4",Einträge!$F$4:$F$19987,"Berührung")</f>
        <v>0</v>
      </c>
      <c r="G41" s="95">
        <f t="shared" si="142"/>
        <v>0</v>
      </c>
      <c r="H41" s="111">
        <f>COUNTIFS(Einträge!$A$4:$A$19987,"=August",Einträge!$E$4:$E$19987,"=4",Einträge!$F$4:$F$19987,"Sichtkontakt")</f>
        <v>0</v>
      </c>
      <c r="I41" s="95">
        <f t="shared" si="143"/>
        <v>0</v>
      </c>
      <c r="J41" s="111">
        <f>COUNTIFS(Einträge!$A$4:$A$19987,"=August",Einträge!$E$4:$E$19987,"=4",Einträge!$F$4:$F$19987,"kein Kontakt")</f>
        <v>0</v>
      </c>
      <c r="K41" s="96">
        <f t="shared" si="37"/>
        <v>0</v>
      </c>
      <c r="L41" s="114">
        <f>COUNTIFS(Einträge!$A$4:$A$19987,"=August",Einträge!$E$4:$E$19987,"=4",Einträge!$H$4:$H$19987,"=Kolostrum")</f>
        <v>0</v>
      </c>
      <c r="M41" s="98">
        <f t="shared" si="144"/>
        <v>0</v>
      </c>
      <c r="N41" s="116">
        <f>COUNTIFS(Einträge!$A$4:$A$19987,"=August",Einträge!$E$4:$E$19987,"=4",Einträge!$H$4:$H$19987,"=Frauenmilch")</f>
        <v>0</v>
      </c>
      <c r="O41" s="98">
        <f t="shared" si="145"/>
        <v>0</v>
      </c>
      <c r="P41" s="116">
        <f>COUNTIFS(Einträge!$A$4:$A$19987,"=August",Einträge!$E$4:$E$19987,"=4",Einträge!$H$4:$H$19987,"=Ersatznahrung")</f>
        <v>0</v>
      </c>
      <c r="Q41" s="100">
        <f t="shared" si="146"/>
        <v>0</v>
      </c>
      <c r="R41" s="76">
        <f t="shared" si="10"/>
        <v>0</v>
      </c>
      <c r="S41" s="105">
        <f t="shared" si="11"/>
        <v>0</v>
      </c>
      <c r="T41" s="118">
        <f>COUNTIFS(Einträge!$A$4:$A$19987,"=August",Einträge!$E$4:$E$19987,"=4",Einträge!$J$4:$J$19987,"=Auschließlich gestillt, nur an der Brust")</f>
        <v>0</v>
      </c>
      <c r="U41" s="103">
        <f t="shared" si="147"/>
        <v>0</v>
      </c>
      <c r="V41" s="118">
        <f>COUNTIFS(Einträge!$A$4:$A$19987,"=August",Einträge!$E$4:$E$19987,"=4",Einträge!$J$4:$J$19987,"=nur Muttermilch, an der Brust und gefüttert")</f>
        <v>0</v>
      </c>
      <c r="W41" s="103">
        <f t="shared" si="148"/>
        <v>0</v>
      </c>
      <c r="X41" s="68">
        <f t="shared" si="12"/>
        <v>0</v>
      </c>
      <c r="Y41" s="105">
        <f t="shared" si="13"/>
        <v>0</v>
      </c>
      <c r="Z41" s="118">
        <f>COUNTIFS(Einträge!$A$4:$A$19987,"=August",Einträge!$E$4:$E$19987,"=4",Einträge!$J$4:$J$19987,"=MuMi &amp; andere Nahrung aus medizinischen Gründen")</f>
        <v>0</v>
      </c>
      <c r="AA41" s="103">
        <f t="shared" ref="AA41" si="165">IF(Z41=0,0,(Z41/($T41+$V41+$Z41+$AB41+$AH41+$AJ41)))</f>
        <v>0</v>
      </c>
      <c r="AB41" s="118">
        <f>COUNTIFS(Einträge!$A$4:$A$19987,"=August",Einträge!$E$4:$E$19987,"=4",Einträge!$J$4:$J$19987,"=MuMi &amp; andere Nahrung/Flüssigkeit aus aus anderen Gründen")</f>
        <v>0</v>
      </c>
      <c r="AC41" s="103">
        <f t="shared" ref="AC41" si="166">IF(AB41=0,0,(AB41/($T41+$V41+$Z41+$AB41+$AH41+$AJ41)))</f>
        <v>0</v>
      </c>
      <c r="AD41" s="193">
        <f>COUNTIFS(Einträge!$A$4:$A$19987,"=August",Einträge!$E$4:$E$19987,"=4",Einträge!$M$4:$M$19987,"=ja")</f>
        <v>0</v>
      </c>
      <c r="AE41" s="192">
        <f t="shared" si="22"/>
        <v>0</v>
      </c>
      <c r="AF41" s="72">
        <f t="shared" si="16"/>
        <v>0</v>
      </c>
      <c r="AG41" s="85">
        <f t="shared" si="17"/>
        <v>0</v>
      </c>
      <c r="AH41" s="118">
        <f>COUNTIFS(Einträge!$A$4:$A$19987,"=August",Einträge!$E$4:$E$19987,"=4",Einträge!$J$4:$J$19987,"=abgestillt nach der Gabe von Kolostrum")</f>
        <v>0</v>
      </c>
      <c r="AI41" s="103">
        <f t="shared" ref="AI41" si="167">IF(AH41=0,0,(AH41/($T41+$V41+$Z41+$AB41+$AH41+$AJ41)))</f>
        <v>0</v>
      </c>
      <c r="AJ41" s="118">
        <f>COUNTIFS(Einträge!$A$4:$A$19987,"=August",Einträge!$E$4:$E$19987,"=4",Einträge!$J$4:$J$19987,"=abgestillt ohne die Gabe von Kolostrum")</f>
        <v>0</v>
      </c>
      <c r="AK41" s="106">
        <f t="shared" ref="AK41" si="168">IF(AJ41=0,0,(AJ41/($T41+$V41+$Z41+$AB41+$AH41+$AJ41)))</f>
        <v>0</v>
      </c>
      <c r="AL41" s="38"/>
      <c r="AM41" s="38"/>
      <c r="AN41" s="15"/>
    </row>
    <row r="42" spans="1:42" ht="21" customHeight="1" thickBot="1">
      <c r="A42" s="420" t="s">
        <v>74</v>
      </c>
      <c r="B42" s="382" t="s">
        <v>124</v>
      </c>
      <c r="C42" s="92" t="str">
        <f>Parameter!$B$35</f>
        <v>SSW bis 28+6</v>
      </c>
      <c r="D42" s="93">
        <f>COUNTIFS(Einträge!$A$4:$A$19987,"=September",Einträge!$E$4:$E$19987,"=1",Einträge!$F$4:$F$19987,"Haut- zu Hautkontakt")</f>
        <v>0</v>
      </c>
      <c r="E42" s="110">
        <f t="shared" si="141"/>
        <v>0</v>
      </c>
      <c r="F42" s="93">
        <f>COUNTIFS(Einträge!$A$4:$A$19987,"=September",Einträge!$E$4:$E$19987,"=1",Einträge!$F$4:$F$19987,"Berührung")</f>
        <v>0</v>
      </c>
      <c r="G42" s="112">
        <f t="shared" si="142"/>
        <v>0</v>
      </c>
      <c r="H42" s="93">
        <f>COUNTIFS(Einträge!$A$4:$A$19987,"=September",Einträge!$E$4:$E$19987,"=1",Einträge!$F$4:$F$19987,"Sichtkontakt")</f>
        <v>0</v>
      </c>
      <c r="I42" s="112">
        <f t="shared" si="143"/>
        <v>0</v>
      </c>
      <c r="J42" s="111">
        <f>COUNTIFS(Einträge!$A$4:$A$19987,"=September",Einträge!$E$4:$E$19987,"=1",Einträge!$F$4:$F$19987,"kein Kontakt")</f>
        <v>0</v>
      </c>
      <c r="K42" s="113">
        <f t="shared" si="37"/>
        <v>0</v>
      </c>
      <c r="L42" s="114">
        <f>COUNTIFS(Einträge!$A$4:$A$19987,"=September",Einträge!$E$4:$E$19987,"=1",Einträge!$H$4:$H$19987,"=Kolostrum")</f>
        <v>0</v>
      </c>
      <c r="M42" s="115">
        <f t="shared" si="144"/>
        <v>0</v>
      </c>
      <c r="N42" s="114">
        <f>COUNTIFS(Einträge!$A$4:$A$19987,"=September",Einträge!$E$4:$E$19987,"=1",Einträge!$H$4:$H$19987,"=Frauenmilch")</f>
        <v>0</v>
      </c>
      <c r="O42" s="115">
        <f t="shared" si="145"/>
        <v>0</v>
      </c>
      <c r="P42" s="114">
        <f>COUNTIFS(Einträge!$A$4:$A$19987,"=September",Einträge!$E$4:$E$19987,"=1",Einträge!$H$4:$H$19987,"=Ersatznahrung")</f>
        <v>0</v>
      </c>
      <c r="Q42" s="117">
        <f t="shared" si="146"/>
        <v>0</v>
      </c>
      <c r="R42" s="76">
        <f t="shared" si="10"/>
        <v>0</v>
      </c>
      <c r="S42" s="105">
        <f t="shared" si="11"/>
        <v>0</v>
      </c>
      <c r="T42" s="118">
        <f>COUNTIFS(Einträge!$A$4:$A$19987,"=September",Einträge!$E$4:$E$19987,"=1",Einträge!$J$4:$J$19987,"=Auschließlich gestillt, nur an der Brust")</f>
        <v>0</v>
      </c>
      <c r="U42" s="103">
        <f t="shared" si="147"/>
        <v>0</v>
      </c>
      <c r="V42" s="118">
        <f>COUNTIFS(Einträge!$A$4:$A$19987,"=September",Einträge!$E$4:$E$19987,"=1",Einträge!$J$4:$J$19987,"=nur Muttermilch, an der Brust und gefüttert")</f>
        <v>0</v>
      </c>
      <c r="W42" s="103">
        <f t="shared" si="148"/>
        <v>0</v>
      </c>
      <c r="X42" s="68">
        <f t="shared" si="12"/>
        <v>0</v>
      </c>
      <c r="Y42" s="105">
        <f t="shared" si="13"/>
        <v>0</v>
      </c>
      <c r="Z42" s="118">
        <f>COUNTIFS(Einträge!$A$4:$A$19987,"=September",Einträge!$E$4:$E$19987,"=1",Einträge!$J$4:$J$19987,"=MuMi &amp; andere Nahrung aus medizinischen Gründen")</f>
        <v>0</v>
      </c>
      <c r="AA42" s="103">
        <f t="shared" ref="AA42" si="169">IF(Z42=0,0,(Z42/($T42+$V42+$Z42+$AB42+$AH42+$AJ42)))</f>
        <v>0</v>
      </c>
      <c r="AB42" s="118">
        <f>COUNTIFS(Einträge!$A$4:$A$19987,"=September",Einträge!$E$4:$E$19987,"=1",Einträge!$J$4:$J$19987,"=MuMi &amp; andere Nahrung/Flüssigkeit aus aus anderen Gründen")</f>
        <v>0</v>
      </c>
      <c r="AC42" s="103">
        <f t="shared" ref="AC42" si="170">IF(AB42=0,0,(AB42/($T42+$V42+$Z42+$AB42+$AH42+$AJ42)))</f>
        <v>0</v>
      </c>
      <c r="AD42" s="193">
        <f>COUNTIFS(Einträge!$A$4:$A$19987,"=September",Einträge!$E$4:$E$19987,"=1",Einträge!$M$4:$M$19987,"=ja")</f>
        <v>0</v>
      </c>
      <c r="AE42" s="192">
        <f t="shared" si="22"/>
        <v>0</v>
      </c>
      <c r="AF42" s="72">
        <f t="shared" si="16"/>
        <v>0</v>
      </c>
      <c r="AG42" s="85">
        <f t="shared" si="17"/>
        <v>0</v>
      </c>
      <c r="AH42" s="118">
        <f>COUNTIFS(Einträge!$A$4:$A$19987,"=September",Einträge!$E$4:$E$19987,"=1",Einträge!$J$4:$J$19987,"=abgestillt nach der Gabe von Kolostrum")</f>
        <v>0</v>
      </c>
      <c r="AI42" s="103">
        <f t="shared" ref="AI42" si="171">IF(AH42=0,0,(AH42/($T42+$V42+$Z42+$AB42+$AH42+$AJ42)))</f>
        <v>0</v>
      </c>
      <c r="AJ42" s="118">
        <f>COUNTIFS(Einträge!$A$4:$A$19987,"=September",Einträge!$E$4:$E$19987,"=1",Einträge!$J$4:$J$19987,"=abgestillt ohne die Gabe von Kolostrum")</f>
        <v>0</v>
      </c>
      <c r="AK42" s="106">
        <f t="shared" ref="AK42" si="172">IF(AJ42=0,0,(AJ42/($T42+$V42+$Z42+$AB42+$AH42+$AJ42)))</f>
        <v>0</v>
      </c>
      <c r="AL42" s="38"/>
      <c r="AM42" s="38"/>
      <c r="AN42" s="15"/>
    </row>
    <row r="43" spans="1:42" ht="21" customHeight="1" thickBot="1">
      <c r="A43" s="421"/>
      <c r="B43" s="383"/>
      <c r="C43" s="92" t="str">
        <f>Parameter!$B$36</f>
        <v>SSW 29+0 bis 31+6</v>
      </c>
      <c r="D43" s="93">
        <f>COUNTIFS(Einträge!$A$4:$A$19987,"=September",Einträge!$E$4:$E$19987,"=2",Einträge!$F$4:$F$19987,"Haut- zu Hautkontakt")</f>
        <v>0</v>
      </c>
      <c r="E43" s="94">
        <f t="shared" si="141"/>
        <v>0</v>
      </c>
      <c r="F43" s="93">
        <f>COUNTIFS(Einträge!$A$4:$A$19987,"=September",Einträge!$E$4:$E$19987,"=2",Einträge!$F$4:$F$19987,"Berührung")</f>
        <v>0</v>
      </c>
      <c r="G43" s="95">
        <f t="shared" si="142"/>
        <v>0</v>
      </c>
      <c r="H43" s="93">
        <f>COUNTIFS(Einträge!$A$4:$A$19987,"=September",Einträge!$E$4:$E$19987,"=2",Einträge!$F$4:$F$19987,"Sichtkontakt")</f>
        <v>0</v>
      </c>
      <c r="I43" s="95">
        <f t="shared" si="143"/>
        <v>0</v>
      </c>
      <c r="J43" s="111">
        <f>COUNTIFS(Einträge!$A$4:$A$19987,"=September",Einträge!$E$4:$E$19987,"=2",Einträge!$F$4:$F$19987,"kein Kontakt")</f>
        <v>0</v>
      </c>
      <c r="K43" s="96">
        <f t="shared" si="37"/>
        <v>0</v>
      </c>
      <c r="L43" s="114">
        <f>COUNTIFS(Einträge!$A$4:$A$19987,"=September",Einträge!$E$4:$E$19987,"=2",Einträge!$H$4:$H$19987,"=Kolostrum")</f>
        <v>0</v>
      </c>
      <c r="M43" s="98">
        <f t="shared" si="144"/>
        <v>0</v>
      </c>
      <c r="N43" s="114">
        <f>COUNTIFS(Einträge!$A$4:$A$19987,"=September",Einträge!$E$4:$E$19987,"=2",Einträge!$H$4:$H$19987,"=Frauenmilch")</f>
        <v>0</v>
      </c>
      <c r="O43" s="98">
        <f t="shared" si="145"/>
        <v>0</v>
      </c>
      <c r="P43" s="114">
        <f>COUNTIFS(Einträge!$A$4:$A$19987,"=September",Einträge!$E$4:$E$19987,"=2",Einträge!$H$4:$H$19987,"=Ersatznahrung")</f>
        <v>0</v>
      </c>
      <c r="Q43" s="100">
        <f t="shared" si="146"/>
        <v>0</v>
      </c>
      <c r="R43" s="76">
        <f t="shared" si="10"/>
        <v>0</v>
      </c>
      <c r="S43" s="105">
        <f t="shared" si="11"/>
        <v>0</v>
      </c>
      <c r="T43" s="118">
        <f>COUNTIFS(Einträge!$A$4:$A$19987,"=September",Einträge!$E$4:$E$19987,"=2",Einträge!$J$4:$J$19987,"=Auschließlich gestillt, nur an der Brust")</f>
        <v>0</v>
      </c>
      <c r="U43" s="103">
        <f t="shared" si="147"/>
        <v>0</v>
      </c>
      <c r="V43" s="118">
        <f>COUNTIFS(Einträge!$A$4:$A$19987,"=September",Einträge!$E$4:$E$19987,"=2",Einträge!$J$4:$J$19987,"=nur Muttermilch, an der Brust und gefüttert")</f>
        <v>0</v>
      </c>
      <c r="W43" s="103">
        <f t="shared" si="148"/>
        <v>0</v>
      </c>
      <c r="X43" s="68">
        <f t="shared" si="12"/>
        <v>0</v>
      </c>
      <c r="Y43" s="105">
        <f t="shared" si="13"/>
        <v>0</v>
      </c>
      <c r="Z43" s="118">
        <f>COUNTIFS(Einträge!$A$4:$A$19987,"=September",Einträge!$E$4:$E$19987,"=2",Einträge!$J$4:$J$19987,"=MuMi &amp; andere Nahrung aus medizinischen Gründen")</f>
        <v>0</v>
      </c>
      <c r="AA43" s="103">
        <f t="shared" ref="AA43" si="173">IF(Z43=0,0,(Z43/($T43+$V43+$Z43+$AB43+$AH43+$AJ43)))</f>
        <v>0</v>
      </c>
      <c r="AB43" s="118">
        <f>COUNTIFS(Einträge!$A$4:$A$19987,"=September",Einträge!$E$4:$E$19987,"=2",Einträge!$J$4:$J$19987,"=MuMi &amp; andere Nahrung/Flüssigkeit aus aus anderen Gründen")</f>
        <v>0</v>
      </c>
      <c r="AC43" s="103">
        <f t="shared" ref="AC43" si="174">IF(AB43=0,0,(AB43/($T43+$V43+$Z43+$AB43+$AH43+$AJ43)))</f>
        <v>0</v>
      </c>
      <c r="AD43" s="193">
        <f>COUNTIFS(Einträge!$A$4:$A$19987,"=September",Einträge!$E$4:$E$19987,"=2",Einträge!$M$4:$M$19987,"=ja")</f>
        <v>0</v>
      </c>
      <c r="AE43" s="192">
        <f t="shared" si="22"/>
        <v>0</v>
      </c>
      <c r="AF43" s="72">
        <f t="shared" si="16"/>
        <v>0</v>
      </c>
      <c r="AG43" s="85">
        <f t="shared" si="17"/>
        <v>0</v>
      </c>
      <c r="AH43" s="118">
        <f>COUNTIFS(Einträge!$A$4:$A$19987,"=September",Einträge!$E$4:$E$19987,"=2",Einträge!$J$4:$J$19987,"=abgestillt nach der Gabe von Kolostrum")</f>
        <v>0</v>
      </c>
      <c r="AI43" s="103">
        <f t="shared" ref="AI43" si="175">IF(AH43=0,0,(AH43/($T43+$V43+$Z43+$AB43+$AH43+$AJ43)))</f>
        <v>0</v>
      </c>
      <c r="AJ43" s="118">
        <f>COUNTIFS(Einträge!$A$4:$A$19987,"=September",Einträge!$E$4:$E$19987,"=2",Einträge!$J$4:$J$19987,"=abgestillt ohne die Gabe von Kolostrum")</f>
        <v>0</v>
      </c>
      <c r="AK43" s="106">
        <f t="shared" ref="AK43" si="176">IF(AJ43=0,0,(AJ43/($T43+$V43+$Z43+$AB43+$AH43+$AJ43)))</f>
        <v>0</v>
      </c>
      <c r="AL43" s="38" t="e">
        <f>D43+F43+H43+J43+#REF!+D44+F44+H44+J44+#REF!+D45+F45+H45+J45+#REF!+#REF!+#REF!+#REF!+#REF!+#REF!+#REF!+#REF!+#REF!+#REF!+#REF!+#REF!+#REF!+#REF!+#REF!+#REF!</f>
        <v>#REF!</v>
      </c>
      <c r="AM43" s="38">
        <f>SUM(L43:L45)+SUM(N43:N45)+SUM(P43:P45)</f>
        <v>0</v>
      </c>
      <c r="AN43" s="15" t="e">
        <f>SUM(T43:T45)+SUM(#REF!)+SUM(V43:V45)+SUM(Z43:Z45)+SUM(AB43:AB45)+SUM(AH43:AH45)+SUM(AJ43:AJ45)+SUM(#REF!)</f>
        <v>#REF!</v>
      </c>
    </row>
    <row r="44" spans="1:42" ht="21" customHeight="1" thickBot="1">
      <c r="A44" s="421"/>
      <c r="B44" s="383"/>
      <c r="C44" s="92" t="str">
        <f>Parameter!$B$37</f>
        <v>SSW 32+0 bis 35+6</v>
      </c>
      <c r="D44" s="93">
        <f>COUNTIFS(Einträge!$A$4:$A$19987,"=September",Einträge!$E$4:$E$19987,"=3",Einträge!$F$4:$F$19987,"Haut- zu Hautkontakt")</f>
        <v>0</v>
      </c>
      <c r="E44" s="94">
        <f t="shared" si="141"/>
        <v>0</v>
      </c>
      <c r="F44" s="93">
        <f>COUNTIFS(Einträge!$A$4:$A$19987,"=September",Einträge!$E$4:$E$19987,"=3",Einträge!$F$4:$F$19987,"Berührung")</f>
        <v>0</v>
      </c>
      <c r="G44" s="95">
        <f t="shared" si="142"/>
        <v>0</v>
      </c>
      <c r="H44" s="93">
        <f>COUNTIFS(Einträge!$A$4:$A$19987,"=September",Einträge!$E$4:$E$19987,"=3",Einträge!$F$4:$F$19987,"Sichtkontakt")</f>
        <v>0</v>
      </c>
      <c r="I44" s="95">
        <f t="shared" si="143"/>
        <v>0</v>
      </c>
      <c r="J44" s="111">
        <f>COUNTIFS(Einträge!$A$4:$A$19987,"=September",Einträge!$E$4:$E$19987,"=3",Einträge!$F$4:$F$19987,"kein Kontakt")</f>
        <v>0</v>
      </c>
      <c r="K44" s="96">
        <f t="shared" si="37"/>
        <v>0</v>
      </c>
      <c r="L44" s="114">
        <f>COUNTIFS(Einträge!$A$4:$A$19987,"=September",Einträge!$E$4:$E$19987,"=3",Einträge!$H$4:$H$19987,"=Kolostrum")</f>
        <v>0</v>
      </c>
      <c r="M44" s="98">
        <f t="shared" si="144"/>
        <v>0</v>
      </c>
      <c r="N44" s="114">
        <f>COUNTIFS(Einträge!$A$4:$A$19987,"=September",Einträge!$E$4:$E$19987,"=3",Einträge!$H$4:$H$19987,"=Frauenmilch")</f>
        <v>0</v>
      </c>
      <c r="O44" s="98">
        <f t="shared" si="145"/>
        <v>0</v>
      </c>
      <c r="P44" s="114">
        <f>COUNTIFS(Einträge!$A$4:$A$19987,"=September",Einträge!$E$4:$E$19987,"=3",Einträge!$H$4:$H$19987,"=Ersatznahrung")</f>
        <v>0</v>
      </c>
      <c r="Q44" s="100">
        <f t="shared" si="146"/>
        <v>0</v>
      </c>
      <c r="R44" s="76">
        <f t="shared" si="10"/>
        <v>0</v>
      </c>
      <c r="S44" s="105">
        <f t="shared" si="11"/>
        <v>0</v>
      </c>
      <c r="T44" s="118">
        <f>COUNTIFS(Einträge!$A$4:$A$19987,"=September",Einträge!$E$4:$E$19987,"=3",Einträge!$J$4:$J$19987,"=Auschließlich gestillt, nur an der Brust")</f>
        <v>0</v>
      </c>
      <c r="U44" s="103">
        <f t="shared" si="147"/>
        <v>0</v>
      </c>
      <c r="V44" s="118">
        <f>COUNTIFS(Einträge!$A$4:$A$19987,"=September",Einträge!$E$4:$E$19987,"=3",Einträge!$J$4:$J$19987,"=nur Muttermilch, an der Brust und gefüttert")</f>
        <v>0</v>
      </c>
      <c r="W44" s="103">
        <f t="shared" si="148"/>
        <v>0</v>
      </c>
      <c r="X44" s="68">
        <f t="shared" si="12"/>
        <v>0</v>
      </c>
      <c r="Y44" s="105">
        <f t="shared" si="13"/>
        <v>0</v>
      </c>
      <c r="Z44" s="118">
        <f>COUNTIFS(Einträge!$A$4:$A$19987,"=September",Einträge!$E$4:$E$19987,"=3",Einträge!$J$4:$J$19987,"=MuMi &amp; andere Nahrung aus medizinischen Gründen")</f>
        <v>0</v>
      </c>
      <c r="AA44" s="103">
        <f t="shared" ref="AA44" si="177">IF(Z44=0,0,(Z44/($T44+$V44+$Z44+$AB44+$AH44+$AJ44)))</f>
        <v>0</v>
      </c>
      <c r="AB44" s="118">
        <f>COUNTIFS(Einträge!$A$4:$A$19987,"=September",Einträge!$E$4:$E$19987,"=3",Einträge!$J$4:$J$19987,"=MuMi &amp; andere Nahrung/Flüssigkeit aus aus anderen Gründen")</f>
        <v>0</v>
      </c>
      <c r="AC44" s="103">
        <f t="shared" ref="AC44" si="178">IF(AB44=0,0,(AB44/($T44+$V44+$Z44+$AB44+$AH44+$AJ44)))</f>
        <v>0</v>
      </c>
      <c r="AD44" s="193">
        <f>COUNTIFS(Einträge!$A$4:$A$19987,"=September",Einträge!$E$4:$E$19987,"=3",Einträge!$M$4:$M$19987,"=ja")</f>
        <v>0</v>
      </c>
      <c r="AE44" s="192">
        <f t="shared" si="22"/>
        <v>0</v>
      </c>
      <c r="AF44" s="72">
        <f t="shared" si="16"/>
        <v>0</v>
      </c>
      <c r="AG44" s="85">
        <f t="shared" si="17"/>
        <v>0</v>
      </c>
      <c r="AH44" s="118">
        <f>COUNTIFS(Einträge!$A$4:$A$19987,"=September",Einträge!$E$4:$E$19987,"=3",Einträge!$J$4:$J$19987,"=abgestillt nach der Gabe von Kolostrum")</f>
        <v>0</v>
      </c>
      <c r="AI44" s="103">
        <f t="shared" ref="AI44" si="179">IF(AH44=0,0,(AH44/($T44+$V44+$Z44+$AB44+$AH44+$AJ44)))</f>
        <v>0</v>
      </c>
      <c r="AJ44" s="118">
        <f>COUNTIFS(Einträge!$A$4:$A$19987,"=September",Einträge!$E$4:$E$19987,"=3",Einträge!$J$4:$J$19987,"=abgestillt ohne die Gabe von Kolostrum")</f>
        <v>0</v>
      </c>
      <c r="AK44" s="106">
        <f t="shared" ref="AK44" si="180">IF(AJ44=0,0,(AJ44/($T44+$V44+$Z44+$AB44+$AH44+$AJ44)))</f>
        <v>0</v>
      </c>
      <c r="AL44" s="38"/>
      <c r="AM44" s="38"/>
      <c r="AN44" s="15"/>
    </row>
    <row r="45" spans="1:42" ht="21" customHeight="1" thickBot="1">
      <c r="A45" s="422"/>
      <c r="B45" s="384"/>
      <c r="C45" s="92" t="str">
        <f>Parameter!$B$38</f>
        <v>SSW ab 36+0</v>
      </c>
      <c r="D45" s="93">
        <f>COUNTIFS(Einträge!$A$4:$A$19987,"=September",Einträge!$E$4:$E$19987,"=4",Einträge!$F$4:$F$19987,"Haut- zu Hautkontakt")</f>
        <v>0</v>
      </c>
      <c r="E45" s="94">
        <f t="shared" si="141"/>
        <v>0</v>
      </c>
      <c r="F45" s="93">
        <f>COUNTIFS(Einträge!$A$4:$A$19987,"=September",Einträge!$E$4:$E$19987,"=4",Einträge!$F$4:$F$19987,"Berührung")</f>
        <v>0</v>
      </c>
      <c r="G45" s="95">
        <f t="shared" si="142"/>
        <v>0</v>
      </c>
      <c r="H45" s="93">
        <f>COUNTIFS(Einträge!$A$4:$A$19987,"=September",Einträge!$E$4:$E$19987,"=4",Einträge!$F$4:$F$19987,"Sichtkontakt")</f>
        <v>0</v>
      </c>
      <c r="I45" s="95">
        <f t="shared" si="143"/>
        <v>0</v>
      </c>
      <c r="J45" s="111">
        <f>COUNTIFS(Einträge!$A$4:$A$19987,"=September",Einträge!$E$4:$E$19987,"=4",Einträge!$F$4:$F$19987,"kein Kontakt")</f>
        <v>0</v>
      </c>
      <c r="K45" s="96">
        <f t="shared" si="37"/>
        <v>0</v>
      </c>
      <c r="L45" s="114">
        <f>COUNTIFS(Einträge!$A$4:$A$19987,"=September",Einträge!$E$4:$E$19987,"=4",Einträge!$H$4:$H$19987,"=Kolostrum")</f>
        <v>0</v>
      </c>
      <c r="M45" s="98">
        <f t="shared" si="144"/>
        <v>0</v>
      </c>
      <c r="N45" s="114">
        <f>COUNTIFS(Einträge!$A$4:$A$19987,"=September",Einträge!$E$4:$E$19987,"=4",Einträge!$H$4:$H$19987,"=Frauenmilch")</f>
        <v>0</v>
      </c>
      <c r="O45" s="98">
        <f t="shared" si="145"/>
        <v>0</v>
      </c>
      <c r="P45" s="114">
        <f>COUNTIFS(Einträge!$A$4:$A$19987,"=September",Einträge!$E$4:$E$19987,"=4",Einträge!$H$4:$H$19987,"=Ersatznahrung")</f>
        <v>0</v>
      </c>
      <c r="Q45" s="100">
        <f t="shared" si="146"/>
        <v>0</v>
      </c>
      <c r="R45" s="76">
        <f t="shared" si="10"/>
        <v>0</v>
      </c>
      <c r="S45" s="105">
        <f t="shared" si="11"/>
        <v>0</v>
      </c>
      <c r="T45" s="118">
        <f>COUNTIFS(Einträge!$A$4:$A$19987,"=September",Einträge!$E$4:$E$19987,"=4",Einträge!$J$4:$J$19987,"=Auschließlich gestillt, nur an der Brust")</f>
        <v>0</v>
      </c>
      <c r="U45" s="103">
        <f t="shared" si="147"/>
        <v>0</v>
      </c>
      <c r="V45" s="118">
        <f>COUNTIFS(Einträge!$A$4:$A$19987,"=September",Einträge!$E$4:$E$19987,"=4",Einträge!$J$4:$J$19987,"=nur Muttermilch, an der Brust und gefüttert")</f>
        <v>0</v>
      </c>
      <c r="W45" s="103">
        <f t="shared" si="148"/>
        <v>0</v>
      </c>
      <c r="X45" s="68">
        <f t="shared" si="12"/>
        <v>0</v>
      </c>
      <c r="Y45" s="105">
        <f t="shared" si="13"/>
        <v>0</v>
      </c>
      <c r="Z45" s="118">
        <f>COUNTIFS(Einträge!$A$4:$A$19987,"=September",Einträge!$E$4:$E$19987,"=4",Einträge!$J$4:$J$19987,"=MuMi &amp; andere Nahrung aus medizinischen Gründen")</f>
        <v>0</v>
      </c>
      <c r="AA45" s="103">
        <f t="shared" ref="AA45" si="181">IF(Z45=0,0,(Z45/($T45+$V45+$Z45+$AB45+$AH45+$AJ45)))</f>
        <v>0</v>
      </c>
      <c r="AB45" s="118">
        <f>COUNTIFS(Einträge!$A$4:$A$19987,"=September",Einträge!$E$4:$E$19987,"=4",Einträge!$J$4:$J$19987,"=MuMi &amp; andere Nahrung/Flüssigkeit aus aus anderen Gründen")</f>
        <v>0</v>
      </c>
      <c r="AC45" s="103">
        <f t="shared" ref="AC45" si="182">IF(AB45=0,0,(AB45/($T45+$V45+$Z45+$AB45+$AH45+$AJ45)))</f>
        <v>0</v>
      </c>
      <c r="AD45" s="193">
        <f>COUNTIFS(Einträge!$A$4:$A$19987,"=September",Einträge!$E$4:$E$19987,"=4",Einträge!$M$4:$M$19987,"=ja")</f>
        <v>0</v>
      </c>
      <c r="AE45" s="192">
        <f t="shared" si="22"/>
        <v>0</v>
      </c>
      <c r="AF45" s="72">
        <f t="shared" si="16"/>
        <v>0</v>
      </c>
      <c r="AG45" s="85">
        <f t="shared" si="17"/>
        <v>0</v>
      </c>
      <c r="AH45" s="118">
        <f>COUNTIFS(Einträge!$A$4:$A$19987,"=September",Einträge!$E$4:$E$19987,"=4",Einträge!$J$4:$J$19987,"=abgestillt nach der Gabe von Kolostrum")</f>
        <v>0</v>
      </c>
      <c r="AI45" s="103">
        <f t="shared" ref="AI45" si="183">IF(AH45=0,0,(AH45/($T45+$V45+$Z45+$AB45+$AH45+$AJ45)))</f>
        <v>0</v>
      </c>
      <c r="AJ45" s="118">
        <f>COUNTIFS(Einträge!$A$4:$A$19987,"=September",Einträge!$E$4:$E$19987,"=4",Einträge!$J$4:$J$19987,"=abgestillt ohne die Gabe von Kolostrum")</f>
        <v>0</v>
      </c>
      <c r="AK45" s="106">
        <f t="shared" ref="AK45" si="184">IF(AJ45=0,0,(AJ45/($T45+$V45+$Z45+$AB45+$AH45+$AJ45)))</f>
        <v>0</v>
      </c>
      <c r="AL45" s="38"/>
      <c r="AM45" s="38"/>
      <c r="AN45" s="15"/>
    </row>
    <row r="46" spans="1:42" ht="21" customHeight="1" thickBot="1">
      <c r="A46" s="418" t="s">
        <v>75</v>
      </c>
      <c r="B46" s="382" t="s">
        <v>124</v>
      </c>
      <c r="C46" s="92" t="str">
        <f>Parameter!$B$35</f>
        <v>SSW bis 28+6</v>
      </c>
      <c r="D46" s="93">
        <f>COUNTIFS(Einträge!$A$4:$A$19987,"=Oktober",Einträge!$E$4:$E$19987,"=1",Einträge!$F$4:$F$19987,"Haut- zu Hautkontakt")</f>
        <v>0</v>
      </c>
      <c r="E46" s="110">
        <f t="shared" si="141"/>
        <v>0</v>
      </c>
      <c r="F46" s="93">
        <f>COUNTIFS(Einträge!$A$4:$A$19987,"=Oktober",Einträge!$E$4:$E$19987,"=1",Einträge!$F$4:$F$19987,"Berührung")</f>
        <v>0</v>
      </c>
      <c r="G46" s="112">
        <f t="shared" si="142"/>
        <v>0</v>
      </c>
      <c r="H46" s="93">
        <f>COUNTIFS(Einträge!$A$4:$A$19987,"=Oktober",Einträge!$E$4:$E$19987,"=1",Einträge!$F$4:$F$19987,"Sichtkontakt")</f>
        <v>0</v>
      </c>
      <c r="I46" s="112">
        <f t="shared" si="143"/>
        <v>0</v>
      </c>
      <c r="J46" s="111">
        <f>COUNTIFS(Einträge!$A$4:$A$19987,"=Oktober",Einträge!$E$4:$E$19987,"=1",Einträge!$F$4:$F$19987,"kein Kontakt")</f>
        <v>0</v>
      </c>
      <c r="K46" s="113">
        <f t="shared" si="37"/>
        <v>0</v>
      </c>
      <c r="L46" s="114">
        <f>COUNTIFS(Einträge!$A$4:$A$19987,"=Oktober",Einträge!$E$4:$E$19987,"=1",Einträge!$H$4:$H$19987,"=Kolostrum")</f>
        <v>0</v>
      </c>
      <c r="M46" s="119">
        <f t="shared" si="144"/>
        <v>0</v>
      </c>
      <c r="N46" s="114">
        <f>COUNTIFS(Einträge!$A$4:$A$19987,"=Oktober",Einträge!$E$4:$E$19987,"=1",Einträge!$H$4:$H$19987,"=Frauenmilch")</f>
        <v>0</v>
      </c>
      <c r="O46" s="119">
        <f t="shared" si="145"/>
        <v>0</v>
      </c>
      <c r="P46" s="114">
        <f>COUNTIFS(Einträge!$A$4:$A$19987,"=Oktober",Einträge!$E$4:$E$19987,"=1",Einträge!$H$4:$H$19987,"=Ersatznahrung")</f>
        <v>0</v>
      </c>
      <c r="Q46" s="120">
        <f t="shared" si="146"/>
        <v>0</v>
      </c>
      <c r="R46" s="76">
        <f t="shared" si="10"/>
        <v>0</v>
      </c>
      <c r="S46" s="105">
        <f t="shared" si="11"/>
        <v>0</v>
      </c>
      <c r="T46" s="118">
        <f>COUNTIFS(Einträge!$A$4:$A$19987,"=Oktober",Einträge!$E$4:$E$19987,"=1",Einträge!$J$4:$J$19987,"=Auschließlich gestillt, nur an der Brust")</f>
        <v>0</v>
      </c>
      <c r="U46" s="103">
        <f t="shared" si="147"/>
        <v>0</v>
      </c>
      <c r="V46" s="118">
        <f>COUNTIFS(Einträge!$A$4:$A$19987,"=Oktober",Einträge!$E$4:$E$19987,"=1",Einträge!$J$4:$J$19987,"=nur Muttermilch, an der Brust und gefüttert")</f>
        <v>0</v>
      </c>
      <c r="W46" s="103">
        <f t="shared" si="148"/>
        <v>0</v>
      </c>
      <c r="X46" s="68">
        <f t="shared" si="12"/>
        <v>0</v>
      </c>
      <c r="Y46" s="105">
        <f t="shared" si="13"/>
        <v>0</v>
      </c>
      <c r="Z46" s="118">
        <f>COUNTIFS(Einträge!$A$4:$A$19987,"=Oktober",Einträge!$E$4:$E$19987,"=1",Einträge!$J$4:$J$19987,"=MuMi &amp; andere Nahrung aus medizinischen Gründen")</f>
        <v>0</v>
      </c>
      <c r="AA46" s="103">
        <f t="shared" ref="AA46" si="185">IF(Z46=0,0,(Z46/($T46+$V46+$Z46+$AB46+$AH46+$AJ46)))</f>
        <v>0</v>
      </c>
      <c r="AB46" s="118">
        <f>COUNTIFS(Einträge!$A$4:$A$19987,"=Oktober",Einträge!$E$4:$E$19987,"=1",Einträge!$J$4:$J$19987,"=MuMi &amp; andere Nahrung/Flüssigkeit aus aus anderen Gründen")</f>
        <v>0</v>
      </c>
      <c r="AC46" s="103">
        <f t="shared" ref="AC46" si="186">IF(AB46=0,0,(AB46/($T46+$V46+$Z46+$AB46+$AH46+$AJ46)))</f>
        <v>0</v>
      </c>
      <c r="AD46" s="193">
        <f>COUNTIFS(Einträge!$A$4:$A$19987,"=Oktober",Einträge!$E$4:$E$19987,"=1",Einträge!$M$4:$M$19987,"=ja")</f>
        <v>0</v>
      </c>
      <c r="AE46" s="192">
        <f t="shared" si="22"/>
        <v>0</v>
      </c>
      <c r="AF46" s="72">
        <f t="shared" si="16"/>
        <v>0</v>
      </c>
      <c r="AG46" s="85">
        <f t="shared" si="17"/>
        <v>0</v>
      </c>
      <c r="AH46" s="118">
        <f>COUNTIFS(Einträge!$A$4:$A$19987,"=Oktober",Einträge!$E$4:$E$19987,"=1",Einträge!$J$4:$J$19987,"=abgestillt nach der Gabe von Kolostrum")</f>
        <v>0</v>
      </c>
      <c r="AI46" s="103">
        <f t="shared" ref="AI46" si="187">IF(AH46=0,0,(AH46/($T46+$V46+$Z46+$AB46+$AH46+$AJ46)))</f>
        <v>0</v>
      </c>
      <c r="AJ46" s="118">
        <f>COUNTIFS(Einträge!$A$4:$A$19987,"=Oktober",Einträge!$E$4:$E$19987,"=1",Einträge!$J$4:$J$19987,"=abgestillt ohne die Gabe von Kolostrum")</f>
        <v>0</v>
      </c>
      <c r="AK46" s="106">
        <f t="shared" ref="AK46" si="188">IF(AJ46=0,0,(AJ46/($T46+$V46+$Z46+$AB46+$AH46+$AJ46)))</f>
        <v>0</v>
      </c>
      <c r="AL46" s="38"/>
      <c r="AM46" s="38"/>
      <c r="AN46" s="15"/>
    </row>
    <row r="47" spans="1:42" ht="21" customHeight="1" thickBot="1">
      <c r="A47" s="418"/>
      <c r="B47" s="383"/>
      <c r="C47" s="92" t="str">
        <f>Parameter!$B$36</f>
        <v>SSW 29+0 bis 31+6</v>
      </c>
      <c r="D47" s="93">
        <f>COUNTIFS(Einträge!$A$4:$A$19987,"=Oktober",Einträge!$E$4:$E$19987,"=2",Einträge!$F$4:$F$19987,"Haut- zu Hautkontakt")</f>
        <v>0</v>
      </c>
      <c r="E47" s="94">
        <f t="shared" si="141"/>
        <v>0</v>
      </c>
      <c r="F47" s="93">
        <f>COUNTIFS(Einträge!$A$4:$A$19987,"=Oktober",Einträge!$E$4:$E$19987,"=2",Einträge!$F$4:$F$19987,"Berührung")</f>
        <v>0</v>
      </c>
      <c r="G47" s="95">
        <f t="shared" si="142"/>
        <v>0</v>
      </c>
      <c r="H47" s="93">
        <f>COUNTIFS(Einträge!$A$4:$A$19987,"=Oktober",Einträge!$E$4:$E$19987,"=2",Einträge!$F$4:$F$19987,"Sichtkontakt")</f>
        <v>0</v>
      </c>
      <c r="I47" s="95">
        <f t="shared" si="143"/>
        <v>0</v>
      </c>
      <c r="J47" s="111">
        <f>COUNTIFS(Einträge!$A$4:$A$19987,"=Oktober",Einträge!$E$4:$E$19987,"=2",Einträge!$F$4:$F$19987,"kein Kontakt")</f>
        <v>0</v>
      </c>
      <c r="K47" s="96">
        <f t="shared" si="37"/>
        <v>0</v>
      </c>
      <c r="L47" s="114">
        <f>COUNTIFS(Einträge!$A$4:$A$19987,"=Oktober",Einträge!$E$4:$E$19987,"=2",Einträge!$H$4:$H$19987,"=Kolostrum")</f>
        <v>0</v>
      </c>
      <c r="M47" s="98">
        <f t="shared" si="144"/>
        <v>0</v>
      </c>
      <c r="N47" s="114">
        <f>COUNTIFS(Einträge!$A$4:$A$19987,"=Oktober",Einträge!$E$4:$E$19987,"=2",Einträge!$H$4:$H$19987,"=Frauenmilch")</f>
        <v>0</v>
      </c>
      <c r="O47" s="98">
        <f t="shared" si="145"/>
        <v>0</v>
      </c>
      <c r="P47" s="114">
        <f>COUNTIFS(Einträge!$A$4:$A$19987,"=Oktober",Einträge!$E$4:$E$19987,"=2",Einträge!$H$4:$H$19987,"=Ersatznahrung")</f>
        <v>0</v>
      </c>
      <c r="Q47" s="100">
        <f t="shared" si="146"/>
        <v>0</v>
      </c>
      <c r="R47" s="76">
        <f t="shared" si="10"/>
        <v>0</v>
      </c>
      <c r="S47" s="105">
        <f t="shared" si="11"/>
        <v>0</v>
      </c>
      <c r="T47" s="118">
        <f>COUNTIFS(Einträge!$A$4:$A$19987,"=Oktober",Einträge!$E$4:$E$19987,"=2",Einträge!$J$4:$J$19987,"=Auschließlich gestillt, nur an der Brust")</f>
        <v>0</v>
      </c>
      <c r="U47" s="103">
        <f t="shared" si="147"/>
        <v>0</v>
      </c>
      <c r="V47" s="118">
        <f>COUNTIFS(Einträge!$A$4:$A$19987,"=Oktober",Einträge!$E$4:$E$19987,"=2",Einträge!$J$4:$J$19987,"=nur Muttermilch, an der Brust und gefüttert")</f>
        <v>0</v>
      </c>
      <c r="W47" s="103">
        <f t="shared" si="148"/>
        <v>0</v>
      </c>
      <c r="X47" s="68">
        <f t="shared" si="12"/>
        <v>0</v>
      </c>
      <c r="Y47" s="105">
        <f t="shared" si="13"/>
        <v>0</v>
      </c>
      <c r="Z47" s="118">
        <f>COUNTIFS(Einträge!$A$4:$A$19987,"=Oktober",Einträge!$E$4:$E$19987,"=2",Einträge!$J$4:$J$19987,"=MuMi &amp; andere Nahrung aus medizinischen Gründen")</f>
        <v>0</v>
      </c>
      <c r="AA47" s="103">
        <f t="shared" ref="AA47" si="189">IF(Z47=0,0,(Z47/($T47+$V47+$Z47+$AB47+$AH47+$AJ47)))</f>
        <v>0</v>
      </c>
      <c r="AB47" s="118">
        <f>COUNTIFS(Einträge!$A$4:$A$19987,"=Oktober",Einträge!$E$4:$E$19987,"=2",Einträge!$J$4:$J$19987,"=MuMi &amp; andere Nahrung/Flüssigkeit aus aus anderen Gründen")</f>
        <v>0</v>
      </c>
      <c r="AC47" s="103">
        <f t="shared" ref="AC47" si="190">IF(AB47=0,0,(AB47/($T47+$V47+$Z47+$AB47+$AH47+$AJ47)))</f>
        <v>0</v>
      </c>
      <c r="AD47" s="193">
        <f>COUNTIFS(Einträge!$A$4:$A$19987,"=Oktober",Einträge!$E$4:$E$19987,"=2",Einträge!$M$4:$M$19987,"=ja")</f>
        <v>0</v>
      </c>
      <c r="AE47" s="192">
        <f t="shared" si="22"/>
        <v>0</v>
      </c>
      <c r="AF47" s="72">
        <f t="shared" si="16"/>
        <v>0</v>
      </c>
      <c r="AG47" s="85">
        <f t="shared" si="17"/>
        <v>0</v>
      </c>
      <c r="AH47" s="118">
        <f>COUNTIFS(Einträge!$A$4:$A$19987,"=Oktober",Einträge!$E$4:$E$19987,"=2",Einträge!$J$4:$J$19987,"=abgestillt nach der Gabe von Kolostrum")</f>
        <v>0</v>
      </c>
      <c r="AI47" s="103">
        <f t="shared" ref="AI47" si="191">IF(AH47=0,0,(AH47/($T47+$V47+$Z47+$AB47+$AH47+$AJ47)))</f>
        <v>0</v>
      </c>
      <c r="AJ47" s="118">
        <f>COUNTIFS(Einträge!$A$4:$A$19987,"=Oktober",Einträge!$E$4:$E$19987,"=2",Einträge!$J$4:$J$19987,"=abgestillt ohne die Gabe von Kolostrum")</f>
        <v>0</v>
      </c>
      <c r="AK47" s="106">
        <f t="shared" ref="AK47" si="192">IF(AJ47=0,0,(AJ47/($T47+$V47+$Z47+$AB47+$AH47+$AJ47)))</f>
        <v>0</v>
      </c>
      <c r="AL47" s="38" t="e">
        <f>D47+F47+H47+J47+#REF!+D48+F48+H48+J48+#REF!+D49+F49+H49+J49+#REF!+#REF!+#REF!+#REF!+#REF!+#REF!+#REF!+#REF!+#REF!+#REF!+#REF!+#REF!+#REF!+#REF!+#REF!+#REF!</f>
        <v>#REF!</v>
      </c>
      <c r="AM47" s="38">
        <f>SUM(L47:L49)+SUM(N47:N49)+SUM(P47:P49)</f>
        <v>0</v>
      </c>
      <c r="AN47" s="15" t="e">
        <f>SUM(T47:T49)+SUM(#REF!)+SUM(V47:V49)+SUM(Z47:Z49)+SUM(AB47:AB49)+SUM(AH47:AH49)+SUM(AJ47:AJ49)+SUM(#REF!)</f>
        <v>#REF!</v>
      </c>
    </row>
    <row r="48" spans="1:42" ht="21" customHeight="1" thickBot="1">
      <c r="A48" s="418"/>
      <c r="B48" s="383"/>
      <c r="C48" s="92" t="str">
        <f>Parameter!$B$37</f>
        <v>SSW 32+0 bis 35+6</v>
      </c>
      <c r="D48" s="93">
        <f>COUNTIFS(Einträge!$A$4:$A$19987,"=Oktober",Einträge!$E$4:$E$19987,"=3",Einträge!$F$4:$F$19987,"Haut- zu Hautkontakt")</f>
        <v>0</v>
      </c>
      <c r="E48" s="94">
        <f t="shared" si="141"/>
        <v>0</v>
      </c>
      <c r="F48" s="93">
        <f>COUNTIFS(Einträge!$A$4:$A$19987,"=Oktober",Einträge!$E$4:$E$19987,"=3",Einträge!$F$4:$F$19987,"Berührung")</f>
        <v>0</v>
      </c>
      <c r="G48" s="95">
        <f t="shared" si="142"/>
        <v>0</v>
      </c>
      <c r="H48" s="93">
        <f>COUNTIFS(Einträge!$A$4:$A$19987,"=Oktober",Einträge!$E$4:$E$19987,"=3",Einträge!$F$4:$F$19987,"Sichtkontakt")</f>
        <v>0</v>
      </c>
      <c r="I48" s="95">
        <f t="shared" si="143"/>
        <v>0</v>
      </c>
      <c r="J48" s="111">
        <f>COUNTIFS(Einträge!$A$4:$A$19987,"=Oktober",Einträge!$E$4:$E$19987,"=3",Einträge!$F$4:$F$19987,"kein Kontakt")</f>
        <v>0</v>
      </c>
      <c r="K48" s="96">
        <f t="shared" si="37"/>
        <v>0</v>
      </c>
      <c r="L48" s="114">
        <f>COUNTIFS(Einträge!$A$4:$A$19987,"=Oktober",Einträge!$E$4:$E$19987,"=3",Einträge!$H$4:$H$19987,"=Kolostrum")</f>
        <v>0</v>
      </c>
      <c r="M48" s="98">
        <f t="shared" si="144"/>
        <v>0</v>
      </c>
      <c r="N48" s="114">
        <f>COUNTIFS(Einträge!$A$4:$A$19987,"=Oktober",Einträge!$E$4:$E$19987,"=3",Einträge!$H$4:$H$19987,"=Frauenmilch")</f>
        <v>0</v>
      </c>
      <c r="O48" s="98">
        <f t="shared" si="145"/>
        <v>0</v>
      </c>
      <c r="P48" s="114">
        <f>COUNTIFS(Einträge!$A$4:$A$19987,"=Oktober",Einträge!$E$4:$E$19987,"=3",Einträge!$H$4:$H$19987,"=Ersatznahrung")</f>
        <v>0</v>
      </c>
      <c r="Q48" s="100">
        <f t="shared" si="146"/>
        <v>0</v>
      </c>
      <c r="R48" s="76">
        <f t="shared" si="10"/>
        <v>0</v>
      </c>
      <c r="S48" s="105">
        <f t="shared" si="11"/>
        <v>0</v>
      </c>
      <c r="T48" s="118">
        <f>COUNTIFS(Einträge!$A$4:$A$19987,"=Oktober",Einträge!$E$4:$E$19987,"=3",Einträge!$J$4:$J$19987,"=Auschließlich gestillt, nur an der Brust")</f>
        <v>0</v>
      </c>
      <c r="U48" s="103">
        <f t="shared" si="147"/>
        <v>0</v>
      </c>
      <c r="V48" s="118">
        <f>COUNTIFS(Einträge!$A$4:$A$19987,"=Oktober",Einträge!$E$4:$E$19987,"=3",Einträge!$J$4:$J$19987,"=nur Muttermilch, an der Brust und gefüttert")</f>
        <v>0</v>
      </c>
      <c r="W48" s="103">
        <f t="shared" si="148"/>
        <v>0</v>
      </c>
      <c r="X48" s="68">
        <f t="shared" si="12"/>
        <v>0</v>
      </c>
      <c r="Y48" s="105">
        <f t="shared" si="13"/>
        <v>0</v>
      </c>
      <c r="Z48" s="118">
        <f>COUNTIFS(Einträge!$A$4:$A$19987,"=Oktober",Einträge!$E$4:$E$19987,"=3",Einträge!$J$4:$J$19987,"=MuMi &amp; andere Nahrung aus medizinischen Gründen")</f>
        <v>0</v>
      </c>
      <c r="AA48" s="103">
        <f t="shared" ref="AA48" si="193">IF(Z48=0,0,(Z48/($T48+$V48+$Z48+$AB48+$AH48+$AJ48)))</f>
        <v>0</v>
      </c>
      <c r="AB48" s="118">
        <f>COUNTIFS(Einträge!$A$4:$A$19987,"=Oktober",Einträge!$E$4:$E$19987,"=3",Einträge!$J$4:$J$19987,"=MuMi &amp; andere Nahrung/Flüssigkeit aus aus anderen Gründen")</f>
        <v>0</v>
      </c>
      <c r="AC48" s="103">
        <f t="shared" ref="AC48" si="194">IF(AB48=0,0,(AB48/($T48+$V48+$Z48+$AB48+$AH48+$AJ48)))</f>
        <v>0</v>
      </c>
      <c r="AD48" s="193">
        <f>COUNTIFS(Einträge!$A$4:$A$19987,"=Oktober",Einträge!$E$4:$E$19987,"=3",Einträge!$M$4:$M$19987,"=ja")</f>
        <v>0</v>
      </c>
      <c r="AE48" s="192">
        <f t="shared" si="22"/>
        <v>0</v>
      </c>
      <c r="AF48" s="72">
        <f t="shared" si="16"/>
        <v>0</v>
      </c>
      <c r="AG48" s="85">
        <f t="shared" si="17"/>
        <v>0</v>
      </c>
      <c r="AH48" s="118">
        <f>COUNTIFS(Einträge!$A$4:$A$19987,"=Oktober",Einträge!$E$4:$E$19987,"=3",Einträge!$J$4:$J$19987,"=abgestillt nach der Gabe von Kolostrum")</f>
        <v>0</v>
      </c>
      <c r="AI48" s="103">
        <f t="shared" ref="AI48" si="195">IF(AH48=0,0,(AH48/($T48+$V48+$Z48+$AB48+$AH48+$AJ48)))</f>
        <v>0</v>
      </c>
      <c r="AJ48" s="118">
        <f>COUNTIFS(Einträge!$A$4:$A$19987,"=Oktober",Einträge!$E$4:$E$19987,"=3",Einträge!$J$4:$J$19987,"=abgestillt ohne die Gabe von Kolostrum")</f>
        <v>0</v>
      </c>
      <c r="AK48" s="106">
        <f t="shared" ref="AK48" si="196">IF(AJ48=0,0,(AJ48/($T48+$V48+$Z48+$AB48+$AH48+$AJ48)))</f>
        <v>0</v>
      </c>
      <c r="AL48" s="38"/>
      <c r="AM48" s="38"/>
      <c r="AN48" s="15"/>
    </row>
    <row r="49" spans="1:40" ht="21" customHeight="1" thickBot="1">
      <c r="A49" s="419"/>
      <c r="B49" s="384"/>
      <c r="C49" s="92" t="str">
        <f>Parameter!$B$38</f>
        <v>SSW ab 36+0</v>
      </c>
      <c r="D49" s="93">
        <f>COUNTIFS(Einträge!$A$4:$A$19987,"=Oktober",Einträge!$E$4:$E$19987,"=4",Einträge!$F$4:$F$19987,"Haut- zu Hautkontakt")</f>
        <v>0</v>
      </c>
      <c r="E49" s="94">
        <f t="shared" si="141"/>
        <v>0</v>
      </c>
      <c r="F49" s="93">
        <f>COUNTIFS(Einträge!$A$4:$A$19987,"=Oktober",Einträge!$E$4:$E$19987,"=4",Einträge!$F$4:$F$19987,"Berührung")</f>
        <v>0</v>
      </c>
      <c r="G49" s="95">
        <f t="shared" si="142"/>
        <v>0</v>
      </c>
      <c r="H49" s="93">
        <f>COUNTIFS(Einträge!$A$4:$A$19987,"=Oktober",Einträge!$E$4:$E$19987,"=4",Einträge!$F$4:$F$19987,"Sichtkontakt")</f>
        <v>0</v>
      </c>
      <c r="I49" s="95">
        <f t="shared" si="143"/>
        <v>0</v>
      </c>
      <c r="J49" s="111">
        <f>COUNTIFS(Einträge!$A$4:$A$19987,"=Oktober",Einträge!$E$4:$E$19987,"=4",Einträge!$F$4:$F$19987,"kein Kontakt")</f>
        <v>0</v>
      </c>
      <c r="K49" s="96">
        <f t="shared" si="37"/>
        <v>0</v>
      </c>
      <c r="L49" s="114">
        <f>COUNTIFS(Einträge!$A$4:$A$19987,"=Oktober",Einträge!$E$4:$E$19987,"=4",Einträge!$H$4:$H$19987,"=Kolostrum")</f>
        <v>0</v>
      </c>
      <c r="M49" s="98">
        <f t="shared" si="144"/>
        <v>0</v>
      </c>
      <c r="N49" s="114">
        <f>COUNTIFS(Einträge!$A$4:$A$19987,"=Oktober",Einträge!$E$4:$E$19987,"=4",Einträge!$H$4:$H$19987,"=Frauenmilch")</f>
        <v>0</v>
      </c>
      <c r="O49" s="98">
        <f t="shared" si="145"/>
        <v>0</v>
      </c>
      <c r="P49" s="114">
        <f>COUNTIFS(Einträge!$A$4:$A$19987,"=Oktober",Einträge!$E$4:$E$19987,"=4",Einträge!$H$4:$H$19987,"=Ersatznahrung")</f>
        <v>0</v>
      </c>
      <c r="Q49" s="100">
        <f t="shared" si="146"/>
        <v>0</v>
      </c>
      <c r="R49" s="76">
        <f t="shared" si="10"/>
        <v>0</v>
      </c>
      <c r="S49" s="105">
        <f t="shared" si="11"/>
        <v>0</v>
      </c>
      <c r="T49" s="118">
        <f>COUNTIFS(Einträge!$A$4:$A$19987,"=Oktober",Einträge!$E$4:$E$19987,"=4",Einträge!$J$4:$J$19987,"=Auschließlich gestillt, nur an der Brust")</f>
        <v>0</v>
      </c>
      <c r="U49" s="103">
        <f t="shared" si="147"/>
        <v>0</v>
      </c>
      <c r="V49" s="118">
        <f>COUNTIFS(Einträge!$A$4:$A$19987,"=Oktober",Einträge!$E$4:$E$19987,"=4",Einträge!$J$4:$J$19987,"=nur Muttermilch, an der Brust und gefüttert")</f>
        <v>0</v>
      </c>
      <c r="W49" s="103">
        <f t="shared" si="148"/>
        <v>0</v>
      </c>
      <c r="X49" s="68">
        <f t="shared" si="12"/>
        <v>0</v>
      </c>
      <c r="Y49" s="105">
        <f t="shared" si="13"/>
        <v>0</v>
      </c>
      <c r="Z49" s="118">
        <f>COUNTIFS(Einträge!$A$4:$A$19987,"=Oktober",Einträge!$E$4:$E$19987,"=4",Einträge!$J$4:$J$19987,"=MuMi &amp; andere Nahrung aus medizinischen Gründen")</f>
        <v>0</v>
      </c>
      <c r="AA49" s="103">
        <f t="shared" ref="AA49" si="197">IF(Z49=0,0,(Z49/($T49+$V49+$Z49+$AB49+$AH49+$AJ49)))</f>
        <v>0</v>
      </c>
      <c r="AB49" s="118">
        <f>COUNTIFS(Einträge!$A$4:$A$19987,"=Oktober",Einträge!$E$4:$E$19987,"=4",Einträge!$J$4:$J$19987,"=MuMi &amp; andere Nahrung/Flüssigkeit aus aus anderen Gründen")</f>
        <v>0</v>
      </c>
      <c r="AC49" s="103">
        <f t="shared" ref="AC49" si="198">IF(AB49=0,0,(AB49/($T49+$V49+$Z49+$AB49+$AH49+$AJ49)))</f>
        <v>0</v>
      </c>
      <c r="AD49" s="193">
        <f>COUNTIFS(Einträge!$A$4:$A$19987,"=Oktober",Einträge!$E$4:$E$19987,"=4",Einträge!$M$4:$M$19987,"=ja")</f>
        <v>0</v>
      </c>
      <c r="AE49" s="192">
        <f t="shared" si="22"/>
        <v>0</v>
      </c>
      <c r="AF49" s="72">
        <f t="shared" si="16"/>
        <v>0</v>
      </c>
      <c r="AG49" s="85">
        <f t="shared" si="17"/>
        <v>0</v>
      </c>
      <c r="AH49" s="118">
        <f>COUNTIFS(Einträge!$A$4:$A$19987,"=Oktober",Einträge!$E$4:$E$19987,"=4",Einträge!$J$4:$J$19987,"=abgestillt nach der Gabe von Kolostrum")</f>
        <v>0</v>
      </c>
      <c r="AI49" s="103">
        <f t="shared" ref="AI49" si="199">IF(AH49=0,0,(AH49/($T49+$V49+$Z49+$AB49+$AH49+$AJ49)))</f>
        <v>0</v>
      </c>
      <c r="AJ49" s="118">
        <f>COUNTIFS(Einträge!$A$4:$A$19987,"=Oktober",Einträge!$E$4:$E$19987,"=4",Einträge!$J$4:$J$19987,"=abgestillt ohne die Gabe von Kolostrum")</f>
        <v>0</v>
      </c>
      <c r="AK49" s="106">
        <f t="shared" ref="AK49" si="200">IF(AJ49=0,0,(AJ49/($T49+$V49+$Z49+$AB49+$AH49+$AJ49)))</f>
        <v>0</v>
      </c>
      <c r="AL49" s="38"/>
      <c r="AM49" s="38"/>
      <c r="AN49" s="15"/>
    </row>
    <row r="50" spans="1:40" ht="21" customHeight="1" thickBot="1">
      <c r="A50" s="420" t="s">
        <v>76</v>
      </c>
      <c r="B50" s="382" t="s">
        <v>124</v>
      </c>
      <c r="C50" s="92" t="str">
        <f>Parameter!$B$35</f>
        <v>SSW bis 28+6</v>
      </c>
      <c r="D50" s="93">
        <f>COUNTIFS(Einträge!$A$4:$A$19987,"=November",Einträge!$E$4:$E$19987,"=1",Einträge!$F$4:$F$19987,"Haut- zu Hautkontakt")</f>
        <v>0</v>
      </c>
      <c r="E50" s="110">
        <f t="shared" si="141"/>
        <v>0</v>
      </c>
      <c r="F50" s="93">
        <f>COUNTIFS(Einträge!$A$4:$A$19987,"=November",Einträge!$E$4:$E$19987,"=1",Einträge!$F$4:$F$19987,"Berührung")</f>
        <v>0</v>
      </c>
      <c r="G50" s="112">
        <f t="shared" si="142"/>
        <v>0</v>
      </c>
      <c r="H50" s="93">
        <f>COUNTIFS(Einträge!$A$4:$A$19987,"=November",Einträge!$E$4:$E$19987,"=1",Einträge!$F$4:$F$19987,"Sichtkontakt")</f>
        <v>0</v>
      </c>
      <c r="I50" s="112">
        <f t="shared" si="143"/>
        <v>0</v>
      </c>
      <c r="J50" s="111">
        <f>COUNTIFS(Einträge!$A$4:$A$19987,"=November",Einträge!$E$4:$E$19987,"=1",Einträge!$F$4:$F$19987,"kein Kontakt")</f>
        <v>0</v>
      </c>
      <c r="K50" s="113">
        <f t="shared" si="37"/>
        <v>0</v>
      </c>
      <c r="L50" s="114">
        <f>COUNTIFS(Einträge!$A$4:$A$19987,"=November",Einträge!$E$4:$E$19987,"=1",Einträge!$H$4:$H$19987,"=Kolostrum")</f>
        <v>0</v>
      </c>
      <c r="M50" s="98">
        <f t="shared" si="144"/>
        <v>0</v>
      </c>
      <c r="N50" s="114">
        <f>COUNTIFS(Einträge!$A$4:$A$19987,"=November",Einträge!$E$4:$E$19987,"=1",Einträge!$H$4:$H$19987,"=Frauenmilch")</f>
        <v>0</v>
      </c>
      <c r="O50" s="98">
        <f t="shared" si="145"/>
        <v>0</v>
      </c>
      <c r="P50" s="114">
        <f>COUNTIFS(Einträge!$A$4:$A$19987,"=November",Einträge!$E$4:$E$19987,"=1",Einträge!$H$4:$H$19987,"=Ersatznahrung")</f>
        <v>0</v>
      </c>
      <c r="Q50" s="100">
        <f t="shared" si="146"/>
        <v>0</v>
      </c>
      <c r="R50" s="76">
        <f t="shared" si="10"/>
        <v>0</v>
      </c>
      <c r="S50" s="105">
        <f t="shared" si="11"/>
        <v>0</v>
      </c>
      <c r="T50" s="118">
        <f>COUNTIFS(Einträge!$A$4:$A$19987,"=November",Einträge!$E$4:$E$19987,"=1",Einträge!$J$4:$J$19987,"=Auschließlich gestillt, nur an der Brust")</f>
        <v>0</v>
      </c>
      <c r="U50" s="103">
        <f t="shared" si="147"/>
        <v>0</v>
      </c>
      <c r="V50" s="118">
        <f>COUNTIFS(Einträge!$A$4:$A$19987,"=November",Einträge!$E$4:$E$19987,"=1",Einträge!$J$4:$J$19987,"=nur Muttermilch, an der Brust und gefüttert")</f>
        <v>0</v>
      </c>
      <c r="W50" s="103">
        <f t="shared" si="148"/>
        <v>0</v>
      </c>
      <c r="X50" s="68">
        <f t="shared" si="12"/>
        <v>0</v>
      </c>
      <c r="Y50" s="105">
        <f t="shared" si="13"/>
        <v>0</v>
      </c>
      <c r="Z50" s="118">
        <f>COUNTIFS(Einträge!$A$4:$A$19987,"=November",Einträge!$E$4:$E$19987,"=1",Einträge!$J$4:$J$19987,"=MuMi &amp; andere Nahrung aus medizinischen Gründen")</f>
        <v>0</v>
      </c>
      <c r="AA50" s="103">
        <f t="shared" ref="AA50" si="201">IF(Z50=0,0,(Z50/($T50+$V50+$Z50+$AB50+$AH50+$AJ50)))</f>
        <v>0</v>
      </c>
      <c r="AB50" s="118">
        <f>COUNTIFS(Einträge!$A$4:$A$19987,"=November",Einträge!$E$4:$E$19987,"=1",Einträge!$J$4:$J$19987,"=MuMi &amp; andere Nahrung/Flüssigkeit aus aus anderen Gründen")</f>
        <v>0</v>
      </c>
      <c r="AC50" s="103">
        <f t="shared" ref="AC50" si="202">IF(AB50=0,0,(AB50/($T50+$V50+$Z50+$AB50+$AH50+$AJ50)))</f>
        <v>0</v>
      </c>
      <c r="AD50" s="193">
        <f>COUNTIFS(Einträge!$A$4:$A$19987,"=November",Einträge!$E$4:$E$19987,"=1",Einträge!$M$4:$M$19987,"=ja")</f>
        <v>0</v>
      </c>
      <c r="AE50" s="192">
        <f t="shared" si="22"/>
        <v>0</v>
      </c>
      <c r="AF50" s="72">
        <f t="shared" si="16"/>
        <v>0</v>
      </c>
      <c r="AG50" s="85">
        <f t="shared" si="17"/>
        <v>0</v>
      </c>
      <c r="AH50" s="118">
        <f>COUNTIFS(Einträge!$A$4:$A$19987,"=November",Einträge!$E$4:$E$19987,"=1",Einträge!$J$4:$J$19987,"=abgestillt nach der Gabe von Kolostrum")</f>
        <v>0</v>
      </c>
      <c r="AI50" s="103">
        <f t="shared" ref="AI50" si="203">IF(AH50=0,0,(AH50/($T50+$V50+$Z50+$AB50+$AH50+$AJ50)))</f>
        <v>0</v>
      </c>
      <c r="AJ50" s="118">
        <f>COUNTIFS(Einträge!$A$4:$A$19987,"=November",Einträge!$E$4:$E$19987,"=1",Einträge!$J$4:$J$19987,"=abgestillt ohne die Gabe von Kolostrum")</f>
        <v>0</v>
      </c>
      <c r="AK50" s="106">
        <f t="shared" ref="AK50" si="204">IF(AJ50=0,0,(AJ50/($T50+$V50+$Z50+$AB50+$AH50+$AJ50)))</f>
        <v>0</v>
      </c>
      <c r="AL50" s="38"/>
      <c r="AM50" s="38"/>
      <c r="AN50" s="15"/>
    </row>
    <row r="51" spans="1:40" ht="21" customHeight="1" thickBot="1">
      <c r="A51" s="421"/>
      <c r="B51" s="383"/>
      <c r="C51" s="92" t="str">
        <f>Parameter!$B$36</f>
        <v>SSW 29+0 bis 31+6</v>
      </c>
      <c r="D51" s="93">
        <f>COUNTIFS(Einträge!$A$4:$A$19987,"=November",Einträge!$E$4:$E$19987,"=2",Einträge!$F$4:$F$19987,"Haut- zu Hautkontakt")</f>
        <v>0</v>
      </c>
      <c r="E51" s="94">
        <f t="shared" si="141"/>
        <v>0</v>
      </c>
      <c r="F51" s="93">
        <f>COUNTIFS(Einträge!$A$4:$A$19987,"=November",Einträge!$E$4:$E$19987,"=2",Einträge!$F$4:$F$19987,"Berührung")</f>
        <v>0</v>
      </c>
      <c r="G51" s="95">
        <f t="shared" si="142"/>
        <v>0</v>
      </c>
      <c r="H51" s="93">
        <f>COUNTIFS(Einträge!$A$4:$A$19987,"=November",Einträge!$E$4:$E$19987,"=2",Einträge!$F$4:$F$19987,"Sichtkontakt")</f>
        <v>0</v>
      </c>
      <c r="I51" s="95">
        <f t="shared" si="143"/>
        <v>0</v>
      </c>
      <c r="J51" s="111">
        <f>COUNTIFS(Einträge!$A$4:$A$19987,"=November",Einträge!$E$4:$E$19987,"=2",Einträge!$F$4:$F$19987,"kein Kontakt")</f>
        <v>0</v>
      </c>
      <c r="K51" s="96">
        <f t="shared" si="37"/>
        <v>0</v>
      </c>
      <c r="L51" s="114">
        <f>COUNTIFS(Einträge!$A$4:$A$19987,"=November",Einträge!$E$4:$E$19987,"=2",Einträge!$H$4:$H$19987,"=Kolostrum")</f>
        <v>0</v>
      </c>
      <c r="M51" s="98">
        <f t="shared" si="144"/>
        <v>0</v>
      </c>
      <c r="N51" s="114">
        <f>COUNTIFS(Einträge!$A$4:$A$19987,"=November",Einträge!$E$4:$E$19987,"=2",Einträge!$H$4:$H$19987,"=Frauenmilch")</f>
        <v>0</v>
      </c>
      <c r="O51" s="98">
        <f t="shared" si="145"/>
        <v>0</v>
      </c>
      <c r="P51" s="114">
        <f>COUNTIFS(Einträge!$A$4:$A$19987,"=November",Einträge!$E$4:$E$19987,"=2",Einträge!$H$4:$H$19987,"=Ersatznahrung")</f>
        <v>0</v>
      </c>
      <c r="Q51" s="100">
        <f t="shared" si="146"/>
        <v>0</v>
      </c>
      <c r="R51" s="76">
        <f t="shared" si="10"/>
        <v>0</v>
      </c>
      <c r="S51" s="105">
        <f t="shared" si="11"/>
        <v>0</v>
      </c>
      <c r="T51" s="118">
        <f>COUNTIFS(Einträge!$A$4:$A$19987,"=November",Einträge!$E$4:$E$19987,"=2",Einträge!$J$4:$J$19987,"=Auschließlich gestillt, nur an der Brust")</f>
        <v>0</v>
      </c>
      <c r="U51" s="103">
        <f t="shared" si="147"/>
        <v>0</v>
      </c>
      <c r="V51" s="118">
        <f>COUNTIFS(Einträge!$A$4:$A$19987,"=November",Einträge!$E$4:$E$19987,"=2",Einträge!$J$4:$J$19987,"=nur Muttermilch, an der Brust und gefüttert")</f>
        <v>0</v>
      </c>
      <c r="W51" s="103">
        <f t="shared" si="148"/>
        <v>0</v>
      </c>
      <c r="X51" s="68">
        <f t="shared" si="12"/>
        <v>0</v>
      </c>
      <c r="Y51" s="105">
        <f t="shared" si="13"/>
        <v>0</v>
      </c>
      <c r="Z51" s="118">
        <f>COUNTIFS(Einträge!$A$4:$A$19987,"=November",Einträge!$E$4:$E$19987,"=2",Einträge!$J$4:$J$19987,"=MuMi &amp; andere Nahrung aus medizinischen Gründen")</f>
        <v>0</v>
      </c>
      <c r="AA51" s="103">
        <f t="shared" ref="AA51" si="205">IF(Z51=0,0,(Z51/($T51+$V51+$Z51+$AB51+$AH51+$AJ51)))</f>
        <v>0</v>
      </c>
      <c r="AB51" s="118">
        <f>COUNTIFS(Einträge!$A$4:$A$19987,"=November",Einträge!$E$4:$E$19987,"=2",Einträge!$J$4:$J$19987,"=MuMi &amp; andere Nahrung/Flüssigkeit aus aus anderen Gründen")</f>
        <v>0</v>
      </c>
      <c r="AC51" s="103">
        <f t="shared" ref="AC51" si="206">IF(AB51=0,0,(AB51/($T51+$V51+$Z51+$AB51+$AH51+$AJ51)))</f>
        <v>0</v>
      </c>
      <c r="AD51" s="193">
        <f>COUNTIFS(Einträge!$A$4:$A$19987,"=November",Einträge!$E$4:$E$19987,"=2",Einträge!$M$4:$M$19987,"=ja")</f>
        <v>0</v>
      </c>
      <c r="AE51" s="192">
        <f t="shared" si="22"/>
        <v>0</v>
      </c>
      <c r="AF51" s="72">
        <f t="shared" si="16"/>
        <v>0</v>
      </c>
      <c r="AG51" s="85">
        <f t="shared" si="17"/>
        <v>0</v>
      </c>
      <c r="AH51" s="118">
        <f>COUNTIFS(Einträge!$A$4:$A$19987,"=November",Einträge!$E$4:$E$19987,"=2",Einträge!$J$4:$J$19987,"=abgestillt nach der Gabe von Kolostrum")</f>
        <v>0</v>
      </c>
      <c r="AI51" s="103">
        <f t="shared" ref="AI51" si="207">IF(AH51=0,0,(AH51/($T51+$V51+$Z51+$AB51+$AH51+$AJ51)))</f>
        <v>0</v>
      </c>
      <c r="AJ51" s="118">
        <f>COUNTIFS(Einträge!$A$4:$A$19987,"=November",Einträge!$E$4:$E$19987,"=2",Einträge!$J$4:$J$19987,"=abgestillt ohne die Gabe von Kolostrum")</f>
        <v>0</v>
      </c>
      <c r="AK51" s="106">
        <f t="shared" ref="AK51" si="208">IF(AJ51=0,0,(AJ51/($T51+$V51+$Z51+$AB51+$AH51+$AJ51)))</f>
        <v>0</v>
      </c>
      <c r="AL51" s="38" t="e">
        <f>D51+F51+H51+J51+#REF!+D52+F52+H52+J52+#REF!+D53+F53+H53+J53+#REF!+#REF!+#REF!+#REF!+#REF!+#REF!+#REF!+#REF!+#REF!+#REF!+#REF!+#REF!+#REF!+#REF!+#REF!+#REF!</f>
        <v>#REF!</v>
      </c>
      <c r="AM51" s="38">
        <f>SUM(L51:L53)+SUM(N51:N53)+SUM(P51:P53)</f>
        <v>0</v>
      </c>
      <c r="AN51" s="15" t="e">
        <f>SUM(T51:T53)+SUM(#REF!)+SUM(V51:V53)+SUM(Z51:Z53)+SUM(AB51:AB53)+SUM(AH51:AH53)+SUM(AJ51:AJ53)+SUM(#REF!)</f>
        <v>#REF!</v>
      </c>
    </row>
    <row r="52" spans="1:40" ht="21" customHeight="1" thickBot="1">
      <c r="A52" s="421"/>
      <c r="B52" s="383"/>
      <c r="C52" s="92" t="str">
        <f>Parameter!$B$37</f>
        <v>SSW 32+0 bis 35+6</v>
      </c>
      <c r="D52" s="93">
        <f>COUNTIFS(Einträge!$A$4:$A$19987,"=November",Einträge!$E$4:$E$19987,"=3",Einträge!$F$4:$F$19987,"Haut- zu Hautkontakt")</f>
        <v>0</v>
      </c>
      <c r="E52" s="94">
        <f t="shared" si="141"/>
        <v>0</v>
      </c>
      <c r="F52" s="93">
        <f>COUNTIFS(Einträge!$A$4:$A$19987,"=November",Einträge!$E$4:$E$19987,"=3",Einträge!$F$4:$F$19987,"Berührung")</f>
        <v>0</v>
      </c>
      <c r="G52" s="95">
        <f t="shared" si="142"/>
        <v>0</v>
      </c>
      <c r="H52" s="93">
        <f>COUNTIFS(Einträge!$A$4:$A$19987,"=November",Einträge!$E$4:$E$19987,"=3",Einträge!$F$4:$F$19987,"Sichtkontakt")</f>
        <v>0</v>
      </c>
      <c r="I52" s="95">
        <f t="shared" si="143"/>
        <v>0</v>
      </c>
      <c r="J52" s="111">
        <f>COUNTIFS(Einträge!$A$4:$A$19987,"=November",Einträge!$E$4:$E$19987,"=3",Einträge!$F$4:$F$19987,"kein Kontakt")</f>
        <v>0</v>
      </c>
      <c r="K52" s="96">
        <f t="shared" si="37"/>
        <v>0</v>
      </c>
      <c r="L52" s="114">
        <f>COUNTIFS(Einträge!$A$4:$A$19987,"=November",Einträge!$E$4:$E$19987,"=3",Einträge!$H$4:$H$19987,"=Kolostrum")</f>
        <v>0</v>
      </c>
      <c r="M52" s="98">
        <f t="shared" si="144"/>
        <v>0</v>
      </c>
      <c r="N52" s="114">
        <f>COUNTIFS(Einträge!$A$4:$A$19987,"=November",Einträge!$E$4:$E$19987,"=3",Einträge!$H$4:$H$19987,"=Frauenmilch")</f>
        <v>0</v>
      </c>
      <c r="O52" s="98">
        <f t="shared" si="145"/>
        <v>0</v>
      </c>
      <c r="P52" s="114">
        <f>COUNTIFS(Einträge!$A$4:$A$19987,"=November",Einträge!$E$4:$E$19987,"=3",Einträge!$H$4:$H$19987,"=Ersatznahrung")</f>
        <v>0</v>
      </c>
      <c r="Q52" s="100">
        <f t="shared" si="146"/>
        <v>0</v>
      </c>
      <c r="R52" s="76">
        <f t="shared" si="10"/>
        <v>0</v>
      </c>
      <c r="S52" s="105">
        <f t="shared" si="11"/>
        <v>0</v>
      </c>
      <c r="T52" s="118">
        <f>COUNTIFS(Einträge!$A$4:$A$19987,"=November",Einträge!$E$4:$E$19987,"=3",Einträge!$J$4:$J$19987,"=Auschließlich gestillt, nur an der Brust")</f>
        <v>0</v>
      </c>
      <c r="U52" s="103">
        <f t="shared" si="147"/>
        <v>0</v>
      </c>
      <c r="V52" s="118">
        <f>COUNTIFS(Einträge!$A$4:$A$19987,"=November",Einträge!$E$4:$E$19987,"=3",Einträge!$J$4:$J$19987,"=nur Muttermilch, an der Brust und gefüttert")</f>
        <v>0</v>
      </c>
      <c r="W52" s="103">
        <f t="shared" si="148"/>
        <v>0</v>
      </c>
      <c r="X52" s="68">
        <f t="shared" si="12"/>
        <v>0</v>
      </c>
      <c r="Y52" s="105">
        <f t="shared" si="13"/>
        <v>0</v>
      </c>
      <c r="Z52" s="118">
        <f>COUNTIFS(Einträge!$A$4:$A$19987,"=November",Einträge!$E$4:$E$19987,"=3",Einträge!$J$4:$J$19987,"=MuMi &amp; andere Nahrung aus medizinischen Gründen")</f>
        <v>0</v>
      </c>
      <c r="AA52" s="103">
        <f>IF(Z52=0,0,(Z52/($T52+$V52+$Z52+$AB52+$AH52+$AJ52)))</f>
        <v>0</v>
      </c>
      <c r="AB52" s="118">
        <f>COUNTIFS(Einträge!$A$4:$A$19987,"=November",Einträge!$E$4:$E$19987,"=3",Einträge!$J$4:$J$19987,"=MuMi &amp; andere Nahrung/Flüssigkeit aus aus anderen Gründen")</f>
        <v>0</v>
      </c>
      <c r="AC52" s="103">
        <f>IF(AB52=0,0,(AB52/($T52+$V52+$Z52+$AB52+$AH52+$AJ52)))</f>
        <v>0</v>
      </c>
      <c r="AD52" s="193">
        <f>COUNTIFS(Einträge!$A$4:$A$19987,"=November",Einträge!$E$4:$E$19987,"=3",Einträge!$M$4:$M$19987,"=ja")</f>
        <v>0</v>
      </c>
      <c r="AE52" s="192">
        <f t="shared" si="22"/>
        <v>0</v>
      </c>
      <c r="AF52" s="72">
        <f t="shared" si="16"/>
        <v>0</v>
      </c>
      <c r="AG52" s="85">
        <f t="shared" si="17"/>
        <v>0</v>
      </c>
      <c r="AH52" s="118">
        <f>COUNTIFS(Einträge!$A$4:$A$19987,"=November",Einträge!$E$4:$E$19987,"=3",Einträge!$J$4:$J$19987,"=abgestillt nach der Gabe von Kolostrum")</f>
        <v>0</v>
      </c>
      <c r="AI52" s="103">
        <f>IF(AH52=0,0,(AH52/($T52+$V52+$Z52+$AB52+$AH52+$AJ52)))</f>
        <v>0</v>
      </c>
      <c r="AJ52" s="118">
        <f>COUNTIFS(Einträge!$A$4:$A$19987,"=November",Einträge!$E$4:$E$19987,"=3",Einträge!$J$4:$J$19987,"=abgestillt ohne die Gabe von Kolostrum")</f>
        <v>0</v>
      </c>
      <c r="AK52" s="106">
        <f>IF(AJ52=0,0,(AJ52/($T52+$V52+$Z52+$AB52+$AH52+$AJ52)))</f>
        <v>0</v>
      </c>
      <c r="AL52" s="38"/>
      <c r="AM52" s="38"/>
      <c r="AN52" s="15"/>
    </row>
    <row r="53" spans="1:40" ht="21" customHeight="1" thickBot="1">
      <c r="A53" s="422"/>
      <c r="B53" s="384"/>
      <c r="C53" s="92" t="str">
        <f>Parameter!$B$38</f>
        <v>SSW ab 36+0</v>
      </c>
      <c r="D53" s="93">
        <f>COUNTIFS(Einträge!$A$4:$A$19987,"=November",Einträge!$E$4:$E$19987,"=4",Einträge!$F$4:$F$19987,"Haut- zu Hautkontakt")</f>
        <v>0</v>
      </c>
      <c r="E53" s="94">
        <f t="shared" si="141"/>
        <v>0</v>
      </c>
      <c r="F53" s="93">
        <f>COUNTIFS(Einträge!$A$4:$A$19987,"=November",Einträge!$E$4:$E$19987,"=4",Einträge!$F$4:$F$19987,"Berührung")</f>
        <v>0</v>
      </c>
      <c r="G53" s="95">
        <f t="shared" si="142"/>
        <v>0</v>
      </c>
      <c r="H53" s="93">
        <f>COUNTIFS(Einträge!$A$4:$A$19987,"=November",Einträge!$E$4:$E$19987,"=4",Einträge!$F$4:$F$19987,"Sichtkontakt")</f>
        <v>0</v>
      </c>
      <c r="I53" s="95">
        <f t="shared" si="143"/>
        <v>0</v>
      </c>
      <c r="J53" s="111">
        <f>COUNTIFS(Einträge!$A$4:$A$19987,"=November",Einträge!$E$4:$E$19987,"=4",Einträge!$F$4:$F$19987,"kein Kontakt")</f>
        <v>0</v>
      </c>
      <c r="K53" s="96">
        <f t="shared" si="37"/>
        <v>0</v>
      </c>
      <c r="L53" s="114">
        <f>COUNTIFS(Einträge!$A$4:$A$19987,"=November",Einträge!$E$4:$E$19987,"=4",Einträge!$H$4:$H$19987,"=Kolostrum")</f>
        <v>0</v>
      </c>
      <c r="M53" s="98">
        <f t="shared" si="144"/>
        <v>0</v>
      </c>
      <c r="N53" s="114">
        <f>COUNTIFS(Einträge!$A$4:$A$19987,"=November",Einträge!$E$4:$E$19987,"=4",Einträge!$H$4:$H$19987,"=Frauenmilch")</f>
        <v>0</v>
      </c>
      <c r="O53" s="98">
        <f t="shared" si="145"/>
        <v>0</v>
      </c>
      <c r="P53" s="114">
        <f>COUNTIFS(Einträge!$A$4:$A$19987,"=November",Einträge!$E$4:$E$19987,"=4",Einträge!$H$4:$H$19987,"=Ersatznahrung")</f>
        <v>0</v>
      </c>
      <c r="Q53" s="100">
        <f t="shared" si="146"/>
        <v>0</v>
      </c>
      <c r="R53" s="76">
        <f t="shared" si="10"/>
        <v>0</v>
      </c>
      <c r="S53" s="105">
        <f t="shared" si="11"/>
        <v>0</v>
      </c>
      <c r="T53" s="118">
        <f>COUNTIFS(Einträge!$A$4:$A$19987,"=November",Einträge!$E$4:$E$19987,"=4",Einträge!$J$4:$J$19987,"=Auschließlich gestillt, nur an der Brust")</f>
        <v>0</v>
      </c>
      <c r="U53" s="103">
        <f t="shared" si="147"/>
        <v>0</v>
      </c>
      <c r="V53" s="118">
        <f>COUNTIFS(Einträge!$A$4:$A$19987,"=November",Einträge!$E$4:$E$19987,"=4",Einträge!$J$4:$J$19987,"=nur Muttermilch, an der Brust und gefüttert")</f>
        <v>0</v>
      </c>
      <c r="W53" s="103">
        <f t="shared" si="148"/>
        <v>0</v>
      </c>
      <c r="X53" s="68">
        <f t="shared" si="12"/>
        <v>0</v>
      </c>
      <c r="Y53" s="105">
        <f t="shared" si="13"/>
        <v>0</v>
      </c>
      <c r="Z53" s="118">
        <f>COUNTIFS(Einträge!$A$4:$A$19987,"=November",Einträge!$E$4:$E$19987,"=4",Einträge!$J$4:$J$19987,"=MuMi &amp; andere Nahrung aus medizinischen Gründen")</f>
        <v>0</v>
      </c>
      <c r="AA53" s="103">
        <f t="shared" ref="AA53" si="209">IF(Z53=0,0,(Z53/($T53+$V53+$Z53+$AB53+$AH53+$AJ53)))</f>
        <v>0</v>
      </c>
      <c r="AB53" s="118">
        <f>COUNTIFS(Einträge!$A$4:$A$19987,"=November",Einträge!$E$4:$E$19987,"=4",Einträge!$J$4:$J$19987,"=MuMi &amp; andere Nahrung/Flüssigkeit aus aus anderen Gründen")</f>
        <v>0</v>
      </c>
      <c r="AC53" s="103">
        <f t="shared" ref="AC53" si="210">IF(AB53=0,0,(AB53/($T53+$V53+$Z53+$AB53+$AH53+$AJ53)))</f>
        <v>0</v>
      </c>
      <c r="AD53" s="193">
        <f>COUNTIFS(Einträge!$A$4:$A$19987,"=November",Einträge!$E$4:$E$19987,"=4",Einträge!$M$4:$M$19987,"=ja")</f>
        <v>0</v>
      </c>
      <c r="AE53" s="192">
        <f t="shared" si="22"/>
        <v>0</v>
      </c>
      <c r="AF53" s="72">
        <f t="shared" si="16"/>
        <v>0</v>
      </c>
      <c r="AG53" s="85">
        <f t="shared" si="17"/>
        <v>0</v>
      </c>
      <c r="AH53" s="118">
        <f>COUNTIFS(Einträge!$A$4:$A$19987,"=November",Einträge!$E$4:$E$19987,"=4",Einträge!$J$4:$J$19987,"=abgestillt nach der Gabe von Kolostrum")</f>
        <v>0</v>
      </c>
      <c r="AI53" s="103">
        <f t="shared" ref="AI53" si="211">IF(AH53=0,0,(AH53/($T53+$V53+$Z53+$AB53+$AH53+$AJ53)))</f>
        <v>0</v>
      </c>
      <c r="AJ53" s="118">
        <f>COUNTIFS(Einträge!$A$4:$A$19987,"=November",Einträge!$E$4:$E$19987,"=4",Einträge!$J$4:$J$19987,"=abgestillt ohne die Gabe von Kolostrum")</f>
        <v>0</v>
      </c>
      <c r="AK53" s="106">
        <f t="shared" ref="AK53" si="212">IF(AJ53=0,0,(AJ53/($T53+$V53+$Z53+$AB53+$AH53+$AJ53)))</f>
        <v>0</v>
      </c>
      <c r="AL53" s="38"/>
      <c r="AM53" s="38"/>
      <c r="AN53" s="15"/>
    </row>
    <row r="54" spans="1:40" ht="21" customHeight="1" thickBot="1">
      <c r="A54" s="418" t="s">
        <v>77</v>
      </c>
      <c r="B54" s="382" t="s">
        <v>124</v>
      </c>
      <c r="C54" s="92" t="str">
        <f>Parameter!$B$35</f>
        <v>SSW bis 28+6</v>
      </c>
      <c r="D54" s="93">
        <f>COUNTIFS(Einträge!$A$4:$A$19987,"=Dezember",Einträge!$E$4:$E$19987,"=1",Einträge!$F$4:$F$19987,"Haut- zu Hautkontakt")</f>
        <v>0</v>
      </c>
      <c r="E54" s="110">
        <f t="shared" si="141"/>
        <v>0</v>
      </c>
      <c r="F54" s="93">
        <f>COUNTIFS(Einträge!$A$4:$A$19987,"=Dezember",Einträge!$E$4:$E$19987,"=1",Einträge!$F$4:$F$19987,"Berührung")</f>
        <v>0</v>
      </c>
      <c r="G54" s="112">
        <f t="shared" si="142"/>
        <v>0</v>
      </c>
      <c r="H54" s="93">
        <f>COUNTIFS(Einträge!$A$4:$A$19987,"=Dezember",Einträge!$E$4:$E$19987,"=1",Einträge!$F$4:$F$19987,"Sichtkontakt")</f>
        <v>0</v>
      </c>
      <c r="I54" s="112">
        <f t="shared" si="143"/>
        <v>0</v>
      </c>
      <c r="J54" s="111">
        <f>COUNTIFS(Einträge!$A$4:$A$19987,"=Dezember",Einträge!$E$4:$E$19987,"=1",Einträge!$F$4:$F$19987,"kein Kontakt")</f>
        <v>0</v>
      </c>
      <c r="K54" s="113">
        <f t="shared" si="37"/>
        <v>0</v>
      </c>
      <c r="L54" s="114">
        <f>COUNTIFS(Einträge!$A$4:$A$19987,"=Dezember",Einträge!$E$4:$E$19987,"=1",Einträge!$H$4:$H$19987,"=Kolostrum")</f>
        <v>0</v>
      </c>
      <c r="M54" s="98">
        <f t="shared" si="144"/>
        <v>0</v>
      </c>
      <c r="N54" s="114">
        <f>COUNTIFS(Einträge!$A$4:$A$19987,"=Dezember",Einträge!$E$4:$E$19987,"=1",Einträge!$H$4:$H$19987,"=Frauenmilch")</f>
        <v>0</v>
      </c>
      <c r="O54" s="98">
        <f t="shared" si="145"/>
        <v>0</v>
      </c>
      <c r="P54" s="114">
        <f>COUNTIFS(Einträge!$A$4:$A$19987,"=Dezember",Einträge!$E$4:$E$19987,"=1",Einträge!$H$4:$H$19987,"=Ersatznahrung")</f>
        <v>0</v>
      </c>
      <c r="Q54" s="100">
        <f t="shared" si="146"/>
        <v>0</v>
      </c>
      <c r="R54" s="76">
        <f t="shared" si="10"/>
        <v>0</v>
      </c>
      <c r="S54" s="105">
        <f t="shared" si="11"/>
        <v>0</v>
      </c>
      <c r="T54" s="118">
        <f>COUNTIFS(Einträge!$A$4:$A$19987,"=Dezember",Einträge!$E$4:$E$19987,"=1",Einträge!$J$4:$J$19987,"=Auschließlich gestillt, nur an der Brust")</f>
        <v>0</v>
      </c>
      <c r="U54" s="103">
        <f t="shared" si="147"/>
        <v>0</v>
      </c>
      <c r="V54" s="118">
        <f>COUNTIFS(Einträge!$A$4:$A$19987,"=Dezember",Einträge!$E$4:$E$19987,"=1",Einträge!$J$4:$J$19987,"=nur Muttermilch, an der Brust und gefüttert")</f>
        <v>0</v>
      </c>
      <c r="W54" s="103">
        <f t="shared" si="148"/>
        <v>0</v>
      </c>
      <c r="X54" s="68">
        <f t="shared" si="12"/>
        <v>0</v>
      </c>
      <c r="Y54" s="105">
        <f t="shared" si="13"/>
        <v>0</v>
      </c>
      <c r="Z54" s="118">
        <f>COUNTIFS(Einträge!$A$4:$A$19987,"=Dezember",Einträge!$E$4:$E$19987,"=1",Einträge!$J$4:$J$19987,"=MuMi &amp; andere Nahrung aus medizinischen Gründen")</f>
        <v>0</v>
      </c>
      <c r="AA54" s="103">
        <f t="shared" ref="AA54" si="213">IF(Z54=0,0,(Z54/($T54+$V54+$Z54+$AB54+$AH54+$AJ54)))</f>
        <v>0</v>
      </c>
      <c r="AB54" s="118">
        <f>COUNTIFS(Einträge!$A$4:$A$19987,"=Dezember",Einträge!$E$4:$E$19987,"=1",Einträge!$J$4:$J$19987,"=MuMi &amp; andere Nahrung/Flüssigkeit aus aus anderen Gründen")</f>
        <v>0</v>
      </c>
      <c r="AC54" s="103">
        <f t="shared" ref="AC54" si="214">IF(AB54=0,0,(AB54/($T54+$V54+$Z54+$AB54+$AH54+$AJ54)))</f>
        <v>0</v>
      </c>
      <c r="AD54" s="193">
        <f>COUNTIFS(Einträge!$A$4:$A$19987,"=Dezember",Einträge!$E$4:$E$19987,"=1",Einträge!$M$4:$M$19987,"=ja")</f>
        <v>0</v>
      </c>
      <c r="AE54" s="192">
        <f t="shared" si="22"/>
        <v>0</v>
      </c>
      <c r="AF54" s="72">
        <f t="shared" si="16"/>
        <v>0</v>
      </c>
      <c r="AG54" s="85">
        <f t="shared" si="17"/>
        <v>0</v>
      </c>
      <c r="AH54" s="118">
        <f>COUNTIFS(Einträge!$A$4:$A$19987,"=Dezember",Einträge!$E$4:$E$19987,"=1",Einträge!$J$4:$J$19987,"=abgestillt nach der Gabe von Kolostrum")</f>
        <v>0</v>
      </c>
      <c r="AI54" s="103">
        <f t="shared" ref="AI54" si="215">IF(AH54=0,0,(AH54/($T54+$V54+$Z54+$AB54+$AH54+$AJ54)))</f>
        <v>0</v>
      </c>
      <c r="AJ54" s="118">
        <f>COUNTIFS(Einträge!$A$4:$A$19987,"=Dezember",Einträge!$E$4:$E$19987,"=1",Einträge!$J$4:$J$19987,"=abgestillt ohne die Gabe von Kolostrum")</f>
        <v>0</v>
      </c>
      <c r="AK54" s="106">
        <f t="shared" ref="AK54" si="216">IF(AJ54=0,0,(AJ54/($T54+$V54+$Z54+$AB54+$AH54+$AJ54)))</f>
        <v>0</v>
      </c>
      <c r="AL54" s="38"/>
      <c r="AM54" s="38"/>
      <c r="AN54" s="15"/>
    </row>
    <row r="55" spans="1:40" ht="21" customHeight="1" thickBot="1">
      <c r="A55" s="418"/>
      <c r="B55" s="383"/>
      <c r="C55" s="92" t="str">
        <f>Parameter!$B$36</f>
        <v>SSW 29+0 bis 31+6</v>
      </c>
      <c r="D55" s="93">
        <f>COUNTIFS(Einträge!$A$4:$A$19987,"=Dezember",Einträge!$E$4:$E$19987,"=2",Einträge!$F$4:$F$19987,"Haut- zu Hautkontakt")</f>
        <v>0</v>
      </c>
      <c r="E55" s="94">
        <f t="shared" si="141"/>
        <v>0</v>
      </c>
      <c r="F55" s="93">
        <f>COUNTIFS(Einträge!$A$4:$A$19987,"=Dezember",Einträge!$E$4:$E$19987,"=2",Einträge!$F$4:$F$19987,"Berührung")</f>
        <v>0</v>
      </c>
      <c r="G55" s="95">
        <f t="shared" si="142"/>
        <v>0</v>
      </c>
      <c r="H55" s="93">
        <f>COUNTIFS(Einträge!$A$4:$A$19987,"=Dezember",Einträge!$E$4:$E$19987,"=2",Einträge!$F$4:$F$19987,"Sichtkontakt")</f>
        <v>0</v>
      </c>
      <c r="I55" s="95">
        <f t="shared" si="143"/>
        <v>0</v>
      </c>
      <c r="J55" s="111">
        <f>COUNTIFS(Einträge!$A$4:$A$19987,"=Dezember",Einträge!$E$4:$E$19987,"=2",Einträge!$F$4:$F$19987,"kein Kontakt")</f>
        <v>0</v>
      </c>
      <c r="K55" s="96">
        <f t="shared" si="37"/>
        <v>0</v>
      </c>
      <c r="L55" s="114">
        <f>COUNTIFS(Einträge!$A$4:$A$19987,"=Dezember",Einträge!$E$4:$E$19987,"=2",Einträge!$H$4:$H$19987,"=Kolostrum")</f>
        <v>0</v>
      </c>
      <c r="M55" s="98">
        <f t="shared" si="144"/>
        <v>0</v>
      </c>
      <c r="N55" s="114">
        <f>COUNTIFS(Einträge!$A$4:$A$19987,"=Dezember",Einträge!$E$4:$E$19987,"=2",Einträge!$H$4:$H$19987,"=Frauenmilch")</f>
        <v>0</v>
      </c>
      <c r="O55" s="98">
        <f t="shared" si="145"/>
        <v>0</v>
      </c>
      <c r="P55" s="114">
        <f>COUNTIFS(Einträge!$A$4:$A$19987,"=Dezember",Einträge!$E$4:$E$19987,"=2",Einträge!$H$4:$H$19987,"=Ersatznahrung")</f>
        <v>0</v>
      </c>
      <c r="Q55" s="100">
        <f t="shared" si="146"/>
        <v>0</v>
      </c>
      <c r="R55" s="76">
        <f t="shared" si="10"/>
        <v>0</v>
      </c>
      <c r="S55" s="105">
        <f t="shared" si="11"/>
        <v>0</v>
      </c>
      <c r="T55" s="118">
        <f>COUNTIFS(Einträge!$A$4:$A$19987,"=Dezember",Einträge!$E$4:$E$19987,"=2",Einträge!$J$4:$J$19987,"=Auschließlich gestillt, nur an der Brust")</f>
        <v>0</v>
      </c>
      <c r="U55" s="103">
        <f t="shared" si="147"/>
        <v>0</v>
      </c>
      <c r="V55" s="118">
        <f>COUNTIFS(Einträge!$A$4:$A$19987,"=Dezember",Einträge!$E$4:$E$19987,"=2",Einträge!$J$4:$J$19987,"=nur Muttermilch, an der Brust und gefüttert")</f>
        <v>0</v>
      </c>
      <c r="W55" s="103">
        <f t="shared" si="148"/>
        <v>0</v>
      </c>
      <c r="X55" s="68">
        <f t="shared" si="12"/>
        <v>0</v>
      </c>
      <c r="Y55" s="105">
        <f t="shared" si="13"/>
        <v>0</v>
      </c>
      <c r="Z55" s="118">
        <f>COUNTIFS(Einträge!$A$4:$A$19987,"=Dezember",Einträge!$E$4:$E$19987,"=2",Einträge!$J$4:$J$19987,"=MuMi &amp; andere Nahrung aus medizinischen Gründen")</f>
        <v>0</v>
      </c>
      <c r="AA55" s="103">
        <f t="shared" ref="AA55" si="217">IF(Z55=0,0,(Z55/($T55+$V55+$Z55+$AB55+$AH55+$AJ55)))</f>
        <v>0</v>
      </c>
      <c r="AB55" s="118">
        <f>COUNTIFS(Einträge!$A$4:$A$19987,"=Dezember",Einträge!$E$4:$E$19987,"=2",Einträge!$J$4:$J$19987,"=MuMi &amp; andere Nahrung/Flüssigkeit aus aus anderen Gründen")</f>
        <v>0</v>
      </c>
      <c r="AC55" s="103">
        <f t="shared" ref="AC55" si="218">IF(AB55=0,0,(AB55/($T55+$V55+$Z55+$AB55+$AH55+$AJ55)))</f>
        <v>0</v>
      </c>
      <c r="AD55" s="193">
        <f>COUNTIFS(Einträge!$A$4:$A$19987,"=Dezember",Einträge!$E$4:$E$19987,"=2",Einträge!$M$4:$M$19987,"=ja")</f>
        <v>0</v>
      </c>
      <c r="AE55" s="192">
        <f t="shared" si="22"/>
        <v>0</v>
      </c>
      <c r="AF55" s="72">
        <f t="shared" si="16"/>
        <v>0</v>
      </c>
      <c r="AG55" s="85">
        <f t="shared" si="17"/>
        <v>0</v>
      </c>
      <c r="AH55" s="118">
        <f>COUNTIFS(Einträge!$A$4:$A$19987,"=Dezember",Einträge!$E$4:$E$19987,"=2",Einträge!$J$4:$J$19987,"=abgestillt nach der Gabe von Kolostrum")</f>
        <v>0</v>
      </c>
      <c r="AI55" s="103">
        <f t="shared" ref="AI55" si="219">IF(AH55=0,0,(AH55/($T55+$V55+$Z55+$AB55+$AH55+$AJ55)))</f>
        <v>0</v>
      </c>
      <c r="AJ55" s="118">
        <f>COUNTIFS(Einträge!$A$4:$A$19987,"=Dezember",Einträge!$E$4:$E$19987,"=2",Einträge!$J$4:$J$19987,"=abgestillt ohne die Gabe von Kolostrum")</f>
        <v>0</v>
      </c>
      <c r="AK55" s="106">
        <f t="shared" ref="AK55" si="220">IF(AJ55=0,0,(AJ55/($T55+$V55+$Z55+$AB55+$AH55+$AJ55)))</f>
        <v>0</v>
      </c>
      <c r="AL55" s="38" t="e">
        <f>D55+F55+H55+J55+#REF!+D56+F56+H56+J56+#REF!+D57+F57+H57+J57+#REF!+#REF!+#REF!+#REF!+#REF!+#REF!+#REF!+#REF!+#REF!+#REF!+#REF!+#REF!+#REF!+#REF!+#REF!+#REF!</f>
        <v>#REF!</v>
      </c>
      <c r="AM55" s="38">
        <f>SUM(L55:L57)+SUM(N55:N57)+SUM(P55:P57)</f>
        <v>0</v>
      </c>
      <c r="AN55" s="15" t="e">
        <f>SUM(T55:T57)+SUM(#REF!)+SUM(V55:V57)+SUM(Z55:Z57)+SUM(AB55:AB57)+SUM(AH55:AH57)+SUM(AJ55:AJ57)+SUM(#REF!)</f>
        <v>#REF!</v>
      </c>
    </row>
    <row r="56" spans="1:40" ht="21" customHeight="1" thickBot="1">
      <c r="A56" s="418"/>
      <c r="B56" s="383"/>
      <c r="C56" s="92" t="str">
        <f>Parameter!$B$37</f>
        <v>SSW 32+0 bis 35+6</v>
      </c>
      <c r="D56" s="93">
        <f>COUNTIFS(Einträge!$A$4:$A$19987,"=Dezember",Einträge!$E$4:$E$19987,"=3",Einträge!$F$4:$F$19987,"Haut- zu Hautkontakt")</f>
        <v>0</v>
      </c>
      <c r="E56" s="94">
        <f t="shared" si="141"/>
        <v>0</v>
      </c>
      <c r="F56" s="93">
        <f>COUNTIFS(Einträge!$A$4:$A$19987,"=Dezember",Einträge!$E$4:$E$19987,"=3",Einträge!$F$4:$F$19987,"Berührung")</f>
        <v>0</v>
      </c>
      <c r="G56" s="95">
        <f t="shared" si="142"/>
        <v>0</v>
      </c>
      <c r="H56" s="93">
        <f>COUNTIFS(Einträge!$A$4:$A$19987,"=Dezember",Einträge!$E$4:$E$19987,"=3",Einträge!$F$4:$F$19987,"Sichtkontakt")</f>
        <v>0</v>
      </c>
      <c r="I56" s="95">
        <f t="shared" si="143"/>
        <v>0</v>
      </c>
      <c r="J56" s="111">
        <f>COUNTIFS(Einträge!$A$4:$A$19987,"=Dezember",Einträge!$E$4:$E$19987,"=3",Einträge!$F$4:$F$19987,"kein Kontakt")</f>
        <v>0</v>
      </c>
      <c r="K56" s="96">
        <f t="shared" si="37"/>
        <v>0</v>
      </c>
      <c r="L56" s="114">
        <f>COUNTIFS(Einträge!$A$4:$A$19987,"=Dezember",Einträge!$E$4:$E$19987,"=3",Einträge!$H$4:$H$19987,"=Kolostrum")</f>
        <v>0</v>
      </c>
      <c r="M56" s="98">
        <f t="shared" si="144"/>
        <v>0</v>
      </c>
      <c r="N56" s="114">
        <f>COUNTIFS(Einträge!$A$4:$A$19987,"=Dezember",Einträge!$E$4:$E$19987,"=3",Einträge!$H$4:$H$19987,"=Frauenmilch")</f>
        <v>0</v>
      </c>
      <c r="O56" s="98">
        <f t="shared" si="145"/>
        <v>0</v>
      </c>
      <c r="P56" s="114">
        <f>COUNTIFS(Einträge!$A$4:$A$19987,"=Dezember",Einträge!$E$4:$E$19987,"=3",Einträge!$H$4:$H$19987,"=Ersatznahrung")</f>
        <v>0</v>
      </c>
      <c r="Q56" s="100">
        <f t="shared" si="146"/>
        <v>0</v>
      </c>
      <c r="R56" s="76">
        <f t="shared" si="10"/>
        <v>0</v>
      </c>
      <c r="S56" s="105">
        <f t="shared" si="11"/>
        <v>0</v>
      </c>
      <c r="T56" s="118">
        <f>COUNTIFS(Einträge!$A$4:$A$19987,"=Dezember",Einträge!$E$4:$E$19987,"=3",Einträge!$J$4:$J$19987,"=Auschließlich gestillt, nur an der Brust")</f>
        <v>0</v>
      </c>
      <c r="U56" s="103">
        <f t="shared" si="147"/>
        <v>0</v>
      </c>
      <c r="V56" s="118">
        <f>COUNTIFS(Einträge!$A$4:$A$19987,"=Dezember",Einträge!$E$4:$E$19987,"=3",Einträge!$J$4:$J$19987,"=nur Muttermilch, an der Brust und gefüttert")</f>
        <v>0</v>
      </c>
      <c r="W56" s="103">
        <f t="shared" si="148"/>
        <v>0</v>
      </c>
      <c r="X56" s="68">
        <f t="shared" si="12"/>
        <v>0</v>
      </c>
      <c r="Y56" s="105">
        <f t="shared" si="13"/>
        <v>0</v>
      </c>
      <c r="Z56" s="118">
        <f>COUNTIFS(Einträge!$A$4:$A$19987,"=Dezember",Einträge!$E$4:$E$19987,"=3",Einträge!$J$4:$J$19987,"=MuMi &amp; andere Nahrung aus medizinischen Gründen")</f>
        <v>0</v>
      </c>
      <c r="AA56" s="103">
        <f t="shared" ref="AA56" si="221">IF(Z56=0,0,(Z56/($T56+$V56+$Z56+$AB56+$AH56+$AJ56)))</f>
        <v>0</v>
      </c>
      <c r="AB56" s="118">
        <f>COUNTIFS(Einträge!$A$4:$A$19987,"=Dezember",Einträge!$E$4:$E$19987,"=3",Einträge!$J$4:$J$19987,"=MuMi &amp; andere Nahrung/Flüssigkeit aus aus anderen Gründen")</f>
        <v>0</v>
      </c>
      <c r="AC56" s="103">
        <f t="shared" ref="AC56" si="222">IF(AB56=0,0,(AB56/($T56+$V56+$Z56+$AB56+$AH56+$AJ56)))</f>
        <v>0</v>
      </c>
      <c r="AD56" s="193">
        <f>COUNTIFS(Einträge!$A$4:$A$19987,"=Dezember",Einträge!$E$4:$E$19987,"=3",Einträge!$M$4:$M$19987,"=ja")</f>
        <v>0</v>
      </c>
      <c r="AE56" s="192">
        <f t="shared" si="22"/>
        <v>0</v>
      </c>
      <c r="AF56" s="72">
        <f t="shared" si="16"/>
        <v>0</v>
      </c>
      <c r="AG56" s="85">
        <f t="shared" si="17"/>
        <v>0</v>
      </c>
      <c r="AH56" s="118">
        <f>COUNTIFS(Einträge!$A$4:$A$19987,"=Dezember",Einträge!$E$4:$E$19987,"=3",Einträge!$J$4:$J$19987,"=abgestillt nach der Gabe von Kolostrum")</f>
        <v>0</v>
      </c>
      <c r="AI56" s="103">
        <f t="shared" ref="AI56" si="223">IF(AH56=0,0,(AH56/($T56+$V56+$Z56+$AB56+$AH56+$AJ56)))</f>
        <v>0</v>
      </c>
      <c r="AJ56" s="118">
        <f>COUNTIFS(Einträge!$A$4:$A$19987,"=Dezember",Einträge!$E$4:$E$19987,"=3",Einträge!$J$4:$J$19987,"=abgestillt ohne die Gabe von Kolostrum")</f>
        <v>0</v>
      </c>
      <c r="AK56" s="106">
        <f t="shared" ref="AK56" si="224">IF(AJ56=0,0,(AJ56/($T56+$V56+$Z56+$AB56+$AH56+$AJ56)))</f>
        <v>0</v>
      </c>
      <c r="AL56" s="38"/>
      <c r="AM56" s="38"/>
      <c r="AN56" s="15"/>
    </row>
    <row r="57" spans="1:40" ht="21" customHeight="1" thickBot="1">
      <c r="A57" s="419"/>
      <c r="B57" s="423"/>
      <c r="C57" s="121" t="str">
        <f>Parameter!$B$38</f>
        <v>SSW ab 36+0</v>
      </c>
      <c r="D57" s="122">
        <f>COUNTIFS(Einträge!$A$4:$A$19987,"=Dezember",Einträge!$E$4:$E$19987,"=4",Einträge!$F$4:$F$19987,"Haut- zu Hautkontakt")</f>
        <v>0</v>
      </c>
      <c r="E57" s="123">
        <f t="shared" si="141"/>
        <v>0</v>
      </c>
      <c r="F57" s="122">
        <f>COUNTIFS(Einträge!$A$4:$A$19987,"=Dezember",Einträge!$E$4:$E$19987,"=4",Einträge!$F$4:$F$19987,"Berührung")</f>
        <v>0</v>
      </c>
      <c r="G57" s="124">
        <f t="shared" si="142"/>
        <v>0</v>
      </c>
      <c r="H57" s="122">
        <f>COUNTIFS(Einträge!$A$4:$A$19987,"=Dezember",Einträge!$E$4:$E$19987,"=4",Einträge!$F$4:$F$19987,"Sichtkontakt")</f>
        <v>0</v>
      </c>
      <c r="I57" s="124">
        <f t="shared" si="143"/>
        <v>0</v>
      </c>
      <c r="J57" s="125">
        <f>COUNTIFS(Einträge!$A$4:$A$19987,"=Dezember",Einträge!$E$4:$E$19987,"=4",Einträge!$F$4:$F$19987,"kein Kontakt")</f>
        <v>0</v>
      </c>
      <c r="K57" s="126">
        <f t="shared" si="37"/>
        <v>0</v>
      </c>
      <c r="L57" s="127">
        <f>COUNTIFS(Einträge!$A$4:$A$19987,"=Dezember",Einträge!$E$4:$E$19987,"=4",Einträge!$H$4:$H$19987,"=Kolostrum")</f>
        <v>0</v>
      </c>
      <c r="M57" s="128">
        <f t="shared" si="144"/>
        <v>0</v>
      </c>
      <c r="N57" s="127">
        <f>COUNTIFS(Einträge!$A$4:$A$19987,"=Dezember",Einträge!$E$4:$E$19987,"=4",Einträge!$H$4:$H$19987,"=Frauenmilch")</f>
        <v>0</v>
      </c>
      <c r="O57" s="128">
        <f t="shared" si="145"/>
        <v>0</v>
      </c>
      <c r="P57" s="127">
        <f>COUNTIFS(Einträge!$A$4:$A$19987,"=Dezember",Einträge!$E$4:$E$19987,"=4",Einträge!$H$4:$H$19987,"=Ersatznahrung")</f>
        <v>0</v>
      </c>
      <c r="Q57" s="129">
        <f t="shared" si="146"/>
        <v>0</v>
      </c>
      <c r="R57" s="77">
        <f t="shared" si="10"/>
        <v>0</v>
      </c>
      <c r="S57" s="130">
        <f>IF(R57=0,0,(R57/($T57+$V57+$Z57+$AB57+$AH57+$AJ57)))</f>
        <v>0</v>
      </c>
      <c r="T57" s="131">
        <f>COUNTIFS(Einträge!$A$4:$A$19987,"=Dezember",Einträge!$E$4:$E$19987,"=4",Einträge!$J$4:$J$19987,"=Auschließlich gestillt, nur an der Brust")</f>
        <v>0</v>
      </c>
      <c r="U57" s="132">
        <f t="shared" si="147"/>
        <v>0</v>
      </c>
      <c r="V57" s="133">
        <f>COUNTIFS(Einträge!$A$4:$A$19987,"=Dezember",Einträge!$E$4:$E$19987,"=4",Einträge!$J$4:$J$19987,"=nur Muttermilch, an der Brust und gefüttert")</f>
        <v>0</v>
      </c>
      <c r="W57" s="132">
        <f t="shared" si="148"/>
        <v>0</v>
      </c>
      <c r="X57" s="69">
        <f t="shared" si="12"/>
        <v>0</v>
      </c>
      <c r="Y57" s="130">
        <f t="shared" si="13"/>
        <v>0</v>
      </c>
      <c r="Z57" s="131">
        <f>COUNTIFS(Einträge!$A$4:$A$19987,"=Dezember",Einträge!$E$4:$E$19987,"=4",Einträge!$J$4:$J$19987,"=MuMi &amp; andere Nahrung aus medizinischen Gründen")</f>
        <v>0</v>
      </c>
      <c r="AA57" s="132">
        <f t="shared" ref="AA57" si="225">IF(Z57=0,0,(Z57/($T57+$V57+$Z57+$AB57+$AH57+$AJ57)))</f>
        <v>0</v>
      </c>
      <c r="AB57" s="131">
        <f>COUNTIFS(Einträge!$A$4:$A$19987,"=Dezember",Einträge!$E$4:$E$19987,"=4",Einträge!$J$4:$J$19987,"=MuMi &amp; andere Nahrung/Flüssigkeit aus aus anderen Gründen")</f>
        <v>0</v>
      </c>
      <c r="AC57" s="132">
        <f t="shared" ref="AC57" si="226">IF(AB57=0,0,(AB57/($T57+$V57+$Z57+$AB57+$AH57+$AJ57)))</f>
        <v>0</v>
      </c>
      <c r="AD57" s="193">
        <f>COUNTIFS(Einträge!$A$4:$A$19987,"=Dezember",Einträge!$E$4:$E$19987,"=4",Einträge!$M$4:$M$19987,"=ja")</f>
        <v>0</v>
      </c>
      <c r="AE57" s="192">
        <f t="shared" si="22"/>
        <v>0</v>
      </c>
      <c r="AF57" s="73">
        <f t="shared" si="16"/>
        <v>0</v>
      </c>
      <c r="AG57" s="134">
        <f t="shared" si="17"/>
        <v>0</v>
      </c>
      <c r="AH57" s="131">
        <f>COUNTIFS(Einträge!$A$4:$A$19987,"=Dezember",Einträge!$E$4:$E$19987,"=4",Einträge!$J$4:$J$19987,"=abgestillt nach der Gabe von Kolostrum")</f>
        <v>0</v>
      </c>
      <c r="AI57" s="132">
        <f t="shared" ref="AI57" si="227">IF(AH57=0,0,(AH57/($T57+$V57+$Z57+$AB57+$AH57+$AJ57)))</f>
        <v>0</v>
      </c>
      <c r="AJ57" s="131">
        <f>COUNTIFS(Einträge!$A$4:$A$19987,"=Dezember",Einträge!$E$4:$E$19987,"=4",Einträge!$J$4:$J$19987,"=abgestillt ohne die Gabe von Kolostrum")</f>
        <v>0</v>
      </c>
      <c r="AK57" s="135">
        <f t="shared" ref="AK57" si="228">IF(AJ57=0,0,(AJ57/($T57+$V57+$Z57+$AB57+$AH57+$AJ57)))</f>
        <v>0</v>
      </c>
      <c r="AL57" s="38"/>
      <c r="AM57" s="38"/>
      <c r="AN57" s="15"/>
    </row>
    <row r="58" spans="1:40" ht="21"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row>
    <row r="59" spans="1:40" ht="21"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row>
    <row r="60" spans="1:40" ht="21"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row>
    <row r="61" spans="1:40" ht="21"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row>
    <row r="62" spans="1:40" ht="21"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row>
    <row r="63" spans="1:40" ht="21"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row>
    <row r="64" spans="1:40" ht="21"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row>
    <row r="65" spans="1:39" ht="21"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row>
    <row r="66" spans="1:39" ht="21"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row>
    <row r="67" spans="1:39" ht="21"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row>
    <row r="68" spans="1:39" ht="21"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row>
    <row r="69" spans="1:39" ht="21"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row>
    <row r="70" spans="1:39" ht="21"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row>
    <row r="71" spans="1:39" ht="21"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row>
    <row r="72" spans="1:39" ht="21"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row>
    <row r="73" spans="1:39" ht="21"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row>
    <row r="74" spans="1:39" ht="21"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row>
    <row r="75" spans="1:39" ht="21"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row>
    <row r="76" spans="1:39" ht="21"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row>
    <row r="77" spans="1:39" ht="21"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row>
    <row r="78" spans="1:39" ht="21"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row>
    <row r="79" spans="1:39" ht="21"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row>
    <row r="80" spans="1:39" ht="21"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row>
    <row r="81" spans="1:39" ht="21"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row>
    <row r="82" spans="1:39" ht="21"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row>
    <row r="83" spans="1:39" ht="21"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row>
    <row r="84" spans="1:39" ht="21"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row>
    <row r="85" spans="1:39" ht="21"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row>
    <row r="86" spans="1:39" ht="21"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row>
    <row r="87" spans="1:39" ht="21"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row>
    <row r="88" spans="1:39" ht="21"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row>
    <row r="89" spans="1:39" ht="21"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row>
    <row r="90" spans="1:39" ht="21"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row>
    <row r="91" spans="1:39" ht="21"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row>
    <row r="92" spans="1:39" ht="21"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row>
    <row r="93" spans="1:39" ht="21"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row>
    <row r="94" spans="1:39" ht="21"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row>
    <row r="95" spans="1:39" ht="21"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row>
    <row r="96" spans="1:39" ht="21"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row>
    <row r="97" spans="1:39" ht="21"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row>
    <row r="98" spans="1:39" ht="21"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row>
    <row r="99" spans="1:39" ht="21"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row>
    <row r="100" spans="1:39" ht="21"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row>
    <row r="101" spans="1:39" ht="21"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row>
    <row r="102" spans="1:39" ht="21"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row>
    <row r="103" spans="1:39" ht="21"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row>
    <row r="104" spans="1:39" ht="21"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row>
    <row r="105" spans="1:39" ht="21"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row>
    <row r="106" spans="1:39" ht="21"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row>
    <row r="107" spans="1:39" ht="21"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row>
    <row r="108" spans="1:39" ht="21"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row>
    <row r="109" spans="1:39" ht="21"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row>
    <row r="110" spans="1:39" ht="21"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row>
    <row r="111" spans="1:39" ht="21"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row>
    <row r="112" spans="1:39" ht="21"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row>
    <row r="113" spans="1:39" ht="21"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row>
    <row r="114" spans="1:39" ht="21"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row>
    <row r="115" spans="1:39" ht="21"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row>
    <row r="116" spans="1:39" ht="21"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row>
    <row r="117" spans="1:39" ht="21"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row>
    <row r="118" spans="1:39" ht="21"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row>
    <row r="119" spans="1:39" ht="21"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row>
    <row r="120" spans="1:39" ht="21"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row>
    <row r="121" spans="1:39" ht="21"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row>
    <row r="122" spans="1:39" ht="21"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row>
    <row r="123" spans="1:39" ht="21"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row>
    <row r="124" spans="1:39" ht="21"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row>
    <row r="125" spans="1:39" ht="21"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row>
    <row r="126" spans="1:39" ht="21"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row>
    <row r="127" spans="1:39" ht="21"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row>
    <row r="128" spans="1:39" ht="21"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row>
    <row r="129" spans="1:39" ht="21"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row>
    <row r="130" spans="1:39" ht="21"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row>
    <row r="131" spans="1:39" ht="21"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row>
    <row r="132" spans="1:39" ht="21"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row>
    <row r="133" spans="1:39" ht="21"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row>
    <row r="134" spans="1:39" ht="21"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row>
    <row r="135" spans="1:39" ht="21"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row>
    <row r="136" spans="1:39" ht="21"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row>
    <row r="137" spans="1:39" ht="21"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row>
    <row r="138" spans="1:39" ht="21"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row>
    <row r="139" spans="1:39" ht="21"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row>
    <row r="140" spans="1:39" ht="21"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row>
    <row r="141" spans="1:39" ht="21"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row>
    <row r="142" spans="1:39" ht="21"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row>
    <row r="143" spans="1:39" ht="21"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row>
    <row r="144" spans="1:39" ht="21"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row>
    <row r="145" spans="1:39" ht="21"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row>
    <row r="146" spans="1:39" ht="21"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row>
    <row r="147" spans="1:39" ht="21"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row>
    <row r="148" spans="1:39" ht="21"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row>
    <row r="149" spans="1:39" ht="21"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row>
    <row r="150" spans="1:39" ht="21"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row>
    <row r="151" spans="1:39" ht="21"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row>
    <row r="152" spans="1:39" ht="21"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row>
    <row r="153" spans="1:39" ht="21"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row>
    <row r="154" spans="1:39" ht="21"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row>
    <row r="155" spans="1:39" ht="21"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row>
    <row r="156" spans="1:39" ht="21"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row>
    <row r="157" spans="1:39" ht="21"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row>
    <row r="158" spans="1:39" ht="21"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row>
    <row r="159" spans="1:39" ht="21"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row>
    <row r="160" spans="1:39" ht="21"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row>
    <row r="161" spans="1:39" ht="21"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row>
    <row r="162" spans="1:39" ht="21"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row>
    <row r="163" spans="1:39" ht="21"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row>
    <row r="164" spans="1:39" ht="21"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row>
    <row r="165" spans="1:39" ht="21"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row>
    <row r="166" spans="1:39" ht="21"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row>
    <row r="167" spans="1:39" ht="21"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row>
    <row r="168" spans="1:39" ht="21"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row>
  </sheetData>
  <sheetProtection algorithmName="SHA-512" hashValue="tJ5X5I/q1FKn+ZXzSMktwoFNUpam+lujpOfHrG8nx6giHEt+rqfiYnjtdpvEy84Yr4OV6hgYmHvdm0AHLHKmMA==" saltValue="qk/IKEX+No1DrccO+kGiXQ==" spinCount="100000" sheet="1" formatCells="0" formatColumns="0" formatRows="0" insertColumns="0" insertRows="0" insertHyperlinks="0" deleteColumns="0" deleteRows="0" sort="0" autoFilter="0" pivotTables="0"/>
  <mergeCells count="56">
    <mergeCell ref="N1:O1"/>
    <mergeCell ref="P1:Q1"/>
    <mergeCell ref="A34:A37"/>
    <mergeCell ref="A30:A33"/>
    <mergeCell ref="A26:A29"/>
    <mergeCell ref="A22:A25"/>
    <mergeCell ref="A18:A21"/>
    <mergeCell ref="B14:B17"/>
    <mergeCell ref="A14:A17"/>
    <mergeCell ref="A1:B1"/>
    <mergeCell ref="D1:E1"/>
    <mergeCell ref="F1:H1"/>
    <mergeCell ref="L2:Q3"/>
    <mergeCell ref="A2:C4"/>
    <mergeCell ref="B10:B13"/>
    <mergeCell ref="A10:A13"/>
    <mergeCell ref="AF3:AK3"/>
    <mergeCell ref="A54:A57"/>
    <mergeCell ref="A50:A53"/>
    <mergeCell ref="A46:A49"/>
    <mergeCell ref="A42:A45"/>
    <mergeCell ref="A38:A41"/>
    <mergeCell ref="B54:B57"/>
    <mergeCell ref="A5:A9"/>
    <mergeCell ref="H4:I4"/>
    <mergeCell ref="J4:K4"/>
    <mergeCell ref="L4:M4"/>
    <mergeCell ref="B5:C5"/>
    <mergeCell ref="B6:B9"/>
    <mergeCell ref="B30:B33"/>
    <mergeCell ref="B26:B29"/>
    <mergeCell ref="B22:B25"/>
    <mergeCell ref="AL4:AM4"/>
    <mergeCell ref="D4:E4"/>
    <mergeCell ref="R3:W3"/>
    <mergeCell ref="F4:G4"/>
    <mergeCell ref="N4:O4"/>
    <mergeCell ref="P4:Q4"/>
    <mergeCell ref="D2:K3"/>
    <mergeCell ref="AH4:AI4"/>
    <mergeCell ref="AL2:AM2"/>
    <mergeCell ref="T4:U4"/>
    <mergeCell ref="V4:W4"/>
    <mergeCell ref="Z4:AA4"/>
    <mergeCell ref="AB4:AC4"/>
    <mergeCell ref="R2:AK2"/>
    <mergeCell ref="X3:AC3"/>
    <mergeCell ref="AJ4:AK4"/>
    <mergeCell ref="AD3:AE3"/>
    <mergeCell ref="AD4:AE4"/>
    <mergeCell ref="B18:B21"/>
    <mergeCell ref="B50:B53"/>
    <mergeCell ref="B38:B41"/>
    <mergeCell ref="B46:B49"/>
    <mergeCell ref="B34:B37"/>
    <mergeCell ref="B42:B45"/>
  </mergeCells>
  <pageMargins left="0.59055118110236227" right="0.59055118110236227" top="0.59055118110236227" bottom="0.59055118110236227" header="0.31496062992125984" footer="0.31496062992125984"/>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B9565390F79E846B876B67ACCC434FB" ma:contentTypeVersion="16" ma:contentTypeDescription="Ein neues Dokument erstellen." ma:contentTypeScope="" ma:versionID="4b3a55398483490cf65673f81e4d8bd6">
  <xsd:schema xmlns:xsd="http://www.w3.org/2001/XMLSchema" xmlns:xs="http://www.w3.org/2001/XMLSchema" xmlns:p="http://schemas.microsoft.com/office/2006/metadata/properties" xmlns:ns2="cec73cbb-a824-4d98-9fa1-615e5ba26568" xmlns:ns3="2c59c0eb-2e21-4d9f-b136-9de80394d9a0" targetNamespace="http://schemas.microsoft.com/office/2006/metadata/properties" ma:root="true" ma:fieldsID="162931482b058ad950a3270830ba2586" ns2:_="" ns3:_="">
    <xsd:import namespace="cec73cbb-a824-4d98-9fa1-615e5ba26568"/>
    <xsd:import namespace="2c59c0eb-2e21-4d9f-b136-9de80394d9a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c73cbb-a824-4d98-9fa1-615e5ba265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df68457b-dd70-4329-aaaa-38f796fd25e9"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c59c0eb-2e21-4d9f-b136-9de80394d9a0"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b392d1d0-3097-410c-8457-fb29f52983e7}" ma:internalName="TaxCatchAll" ma:showField="CatchAllData" ma:web="2c59c0eb-2e21-4d9f-b136-9de80394d9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c59c0eb-2e21-4d9f-b136-9de80394d9a0">
      <UserInfo>
        <DisplayName>Utta Reich-Schottky</DisplayName>
        <AccountId>28</AccountId>
        <AccountType/>
      </UserInfo>
      <UserInfo>
        <DisplayName>Armin Sprogies</DisplayName>
        <AccountId>15</AccountId>
        <AccountType/>
      </UserInfo>
    </SharedWithUsers>
    <lcf76f155ced4ddcb4097134ff3c332f xmlns="cec73cbb-a824-4d98-9fa1-615e5ba26568">
      <Terms xmlns="http://schemas.microsoft.com/office/infopath/2007/PartnerControls"/>
    </lcf76f155ced4ddcb4097134ff3c332f>
    <TaxCatchAll xmlns="2c59c0eb-2e21-4d9f-b136-9de80394d9a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117815-429C-47B8-B801-D1569F518F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c73cbb-a824-4d98-9fa1-615e5ba26568"/>
    <ds:schemaRef ds:uri="2c59c0eb-2e21-4d9f-b136-9de80394d9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123B8E-EE8A-473A-B545-F2795347C50A}">
  <ds:schemaRefs>
    <ds:schemaRef ds:uri="http://purl.org/dc/elements/1.1/"/>
    <ds:schemaRef ds:uri="http://www.w3.org/XML/1998/namespace"/>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2c59c0eb-2e21-4d9f-b136-9de80394d9a0"/>
    <ds:schemaRef ds:uri="cec73cbb-a824-4d98-9fa1-615e5ba26568"/>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16AD6DB-1DAD-4CF7-B1B5-782D895C24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Ausfüllhilfe</vt:lpstr>
      <vt:lpstr>Übersicht</vt:lpstr>
      <vt:lpstr>Einträge</vt:lpstr>
      <vt:lpstr>Parameter</vt:lpstr>
      <vt:lpstr>Auswertung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Utta Reich-Schottky;bange@heselsvomberg.de</dc:creator>
  <cp:keywords/>
  <dc:description/>
  <cp:lastModifiedBy>Udo Bange</cp:lastModifiedBy>
  <cp:revision/>
  <dcterms:created xsi:type="dcterms:W3CDTF">2018-10-03T10:24:44Z</dcterms:created>
  <dcterms:modified xsi:type="dcterms:W3CDTF">2026-01-27T11:14:17Z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0x010100FB9565390F79E846B876B67ACCC434FB</vt:lpwstr>
  </property>
  <property fmtid="{D5CDD505-2E9C-101B-9397-08002B2CF9AE}" pid="3" name="MediaServiceImageTags">
    <vt:lpwstr/>
  </property>
</Properties>
</file>